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0" windowWidth="16380" windowHeight="8190" tabRatio="500"/>
  </bookViews>
  <sheets>
    <sheet name="Mód 2.3 Benefícios" sheetId="1" r:id="rId1"/>
    <sheet name="UNIFORMES_EPI" sheetId="9" r:id="rId2"/>
    <sheet name="EQUIP_FERRAM" sheetId="8" r:id="rId3"/>
    <sheet name="Auxiliar de Manutenção" sheetId="7" r:id="rId4"/>
    <sheet name="Oficial de Manutenção" sheetId="2" r:id="rId5"/>
    <sheet name="Resumo" sheetId="5" r:id="rId6"/>
    <sheet name="Contingenciamento" sheetId="6" r:id="rId7"/>
  </sheets>
  <calcPr calcId="125725"/>
</workbook>
</file>

<file path=xl/calcChain.xml><?xml version="1.0" encoding="utf-8"?>
<calcChain xmlns="http://schemas.openxmlformats.org/spreadsheetml/2006/main">
  <c r="E5" i="9"/>
  <c r="H134" i="2"/>
  <c r="H130"/>
  <c r="G117"/>
  <c r="H117" s="1"/>
  <c r="H52"/>
  <c r="G48"/>
  <c r="H28"/>
  <c r="H51" s="1"/>
  <c r="H134" i="7"/>
  <c r="H130"/>
  <c r="H120"/>
  <c r="H119"/>
  <c r="H118"/>
  <c r="H117"/>
  <c r="G117"/>
  <c r="H52"/>
  <c r="G48"/>
  <c r="H28"/>
  <c r="H51" s="1"/>
  <c r="H55" s="1"/>
  <c r="H60" s="1"/>
  <c r="F26" i="8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E17" i="9"/>
  <c r="E18"/>
  <c r="E19"/>
  <c r="E20"/>
  <c r="E21"/>
  <c r="E22"/>
  <c r="E16"/>
  <c r="E6"/>
  <c r="E7"/>
  <c r="E8"/>
  <c r="E9"/>
  <c r="B6" i="5"/>
  <c r="B5"/>
  <c r="H30" i="7" l="1"/>
  <c r="H128" s="1"/>
  <c r="H30" i="2"/>
  <c r="H36" s="1"/>
  <c r="E23" i="9"/>
  <c r="E24" s="1"/>
  <c r="H107" i="2" s="1"/>
  <c r="E10" i="9"/>
  <c r="E11" s="1"/>
  <c r="H108" i="2" s="1"/>
  <c r="H55"/>
  <c r="H60" s="1"/>
  <c r="F47" i="8"/>
  <c r="F48" s="1"/>
  <c r="H118" i="2"/>
  <c r="H119"/>
  <c r="H120"/>
  <c r="C10" i="6"/>
  <c r="C8"/>
  <c r="H35" i="7" l="1"/>
  <c r="H37" s="1"/>
  <c r="H42" s="1"/>
  <c r="H36"/>
  <c r="H128" i="2"/>
  <c r="H35"/>
  <c r="H37" s="1"/>
  <c r="H68" s="1"/>
  <c r="H107" i="7"/>
  <c r="H108"/>
  <c r="F49" i="8"/>
  <c r="F50" s="1"/>
  <c r="H109" i="7" s="1"/>
  <c r="H45"/>
  <c r="C4" i="6"/>
  <c r="C9" s="1"/>
  <c r="C11" s="1"/>
  <c r="H58" i="7" l="1"/>
  <c r="H77" s="1"/>
  <c r="H78" s="1"/>
  <c r="H83" s="1"/>
  <c r="H47"/>
  <c r="H41"/>
  <c r="H72"/>
  <c r="H73"/>
  <c r="H46"/>
  <c r="H43"/>
  <c r="H44"/>
  <c r="H40"/>
  <c r="H48" s="1"/>
  <c r="H68"/>
  <c r="H58" i="2"/>
  <c r="H77" s="1"/>
  <c r="H78" s="1"/>
  <c r="H83" s="1"/>
  <c r="H45"/>
  <c r="H47"/>
  <c r="H40"/>
  <c r="H42"/>
  <c r="H44"/>
  <c r="H46"/>
  <c r="H72"/>
  <c r="H74" s="1"/>
  <c r="H82" s="1"/>
  <c r="H41"/>
  <c r="H73"/>
  <c r="H43"/>
  <c r="H111" i="7"/>
  <c r="H132" s="1"/>
  <c r="H109" i="2"/>
  <c r="H111" s="1"/>
  <c r="H132" s="1"/>
  <c r="D7" i="6"/>
  <c r="H74" i="7" l="1"/>
  <c r="H82" s="1"/>
  <c r="H48" i="2"/>
  <c r="H66" i="7"/>
  <c r="H67" s="1"/>
  <c r="H69" s="1"/>
  <c r="H81" s="1"/>
  <c r="H59"/>
  <c r="H61" s="1"/>
  <c r="D5" i="6"/>
  <c r="H59" i="2" l="1"/>
  <c r="H61" s="1"/>
  <c r="H66"/>
  <c r="H67" s="1"/>
  <c r="H69" s="1"/>
  <c r="H81" s="1"/>
  <c r="H129" i="7"/>
  <c r="H93"/>
  <c r="H89"/>
  <c r="H91"/>
  <c r="H90"/>
  <c r="H92"/>
  <c r="H91" i="2" l="1"/>
  <c r="H93"/>
  <c r="H90"/>
  <c r="H89"/>
  <c r="H129"/>
  <c r="H92"/>
  <c r="D6" i="6"/>
  <c r="D8" s="1"/>
  <c r="D9" s="1"/>
  <c r="H96" i="7"/>
  <c r="H97" s="1"/>
  <c r="H98" s="1"/>
  <c r="H101" s="1"/>
  <c r="H102" s="1"/>
  <c r="H131" s="1"/>
  <c r="H116" s="1"/>
  <c r="D11" i="6" l="1"/>
  <c r="D13" s="1"/>
  <c r="D10"/>
  <c r="H96" i="2"/>
  <c r="H97" s="1"/>
  <c r="H98" s="1"/>
  <c r="H101" s="1"/>
  <c r="H102" s="1"/>
  <c r="H131" s="1"/>
  <c r="H133" s="1"/>
  <c r="H135" s="1"/>
  <c r="C6" i="5" s="1"/>
  <c r="H133" i="7"/>
  <c r="H135" s="1"/>
  <c r="C5" i="5" s="1"/>
  <c r="H116" i="2" l="1"/>
  <c r="H121" s="1"/>
  <c r="H121" i="7"/>
  <c r="E6" i="5"/>
  <c r="G6" s="1"/>
  <c r="E5" l="1"/>
  <c r="G5" s="1"/>
  <c r="G7" l="1"/>
  <c r="F15" s="1"/>
  <c r="C21" l="1"/>
  <c r="F21" s="1"/>
  <c r="F16"/>
</calcChain>
</file>

<file path=xl/sharedStrings.xml><?xml version="1.0" encoding="utf-8"?>
<sst xmlns="http://schemas.openxmlformats.org/spreadsheetml/2006/main" count="614" uniqueCount="241">
  <si>
    <t xml:space="preserve">Referências: </t>
  </si>
  <si>
    <t>Valor de Vale-Alimentação/dia - ACT</t>
  </si>
  <si>
    <t>Tarifa de Transporte Urbano</t>
  </si>
  <si>
    <t>Deslocamentos p/ dia</t>
  </si>
  <si>
    <t>ANEXO I - PLANILHA DE FORMAÇÃO DE PREÇOS</t>
  </si>
  <si>
    <t>PLANILHA DE CUSTOS E FORMAÇÃO DE PREÇOS</t>
  </si>
  <si>
    <t>Processo nº :</t>
  </si>
  <si>
    <t>Pregão Eletrônico:</t>
  </si>
  <si>
    <t>Discriminação dos Serviços (dados referentes à contratação)</t>
  </si>
  <si>
    <t>A</t>
  </si>
  <si>
    <t>Data de Apresentação da Proposta</t>
  </si>
  <si>
    <t>B</t>
  </si>
  <si>
    <t>Município / UF: Boa Vista/RR</t>
  </si>
  <si>
    <t>C</t>
  </si>
  <si>
    <t>Ano, Acordo, Convenção ou Sentença Normativa em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</si>
  <si>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</si>
  <si>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</si>
  <si>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</si>
  <si>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</si>
  <si>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</si>
  <si>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(total) a contratar (em função da unidade de medida)</t>
  </si>
  <si>
    <t>Postos</t>
  </si>
  <si>
    <t>Regime Laboral / horário</t>
  </si>
  <si>
    <t>Área a ser coberta</t>
  </si>
  <si>
    <t>MÃO DE OBRA VINCULADA À EXECUÇÃO CONTRATUAL</t>
  </si>
  <si>
    <t>Dados complementares para composição dos custos referentes à mão de obra</t>
  </si>
  <si>
    <t>Salário Normativo de Categoria Profissional (R$)</t>
  </si>
  <si>
    <t>Categoria Profissional</t>
  </si>
  <si>
    <t>Data Base da Categoria</t>
  </si>
  <si>
    <t>Janeiro - anualmente.</t>
  </si>
  <si>
    <t>MÓDULO 1: REMUNERAÇÃO</t>
  </si>
  <si>
    <t>Composição da Remuneração</t>
  </si>
  <si>
    <t>Valor (R$)</t>
  </si>
  <si>
    <t>Salário Base</t>
  </si>
  <si>
    <t>Total da Remuneração</t>
  </si>
  <si>
    <t>MÓDULO 2: ENCARGOS E BENEFÍCIOS (Anuais, Mensais e Diários)</t>
  </si>
  <si>
    <t>2.1</t>
  </si>
  <si>
    <t>13º Salário, Férias e Adicional de Férias</t>
  </si>
  <si>
    <t>13º Salário</t>
  </si>
  <si>
    <t>Férias</t>
  </si>
  <si>
    <t>Adicional de Férias</t>
  </si>
  <si>
    <t>Total de 13º Salário, Férias e Adicional de Férias</t>
  </si>
  <si>
    <t>2.2</t>
  </si>
  <si>
    <t>Encargos Previdenciários e FGTS</t>
  </si>
  <si>
    <t>%</t>
  </si>
  <si>
    <t>INSS</t>
  </si>
  <si>
    <t>Salário Educação</t>
  </si>
  <si>
    <t>SESI ou SESC</t>
  </si>
  <si>
    <t>E</t>
  </si>
  <si>
    <t>SENAI ou SENAC</t>
  </si>
  <si>
    <t>F</t>
  </si>
  <si>
    <t>SEBRAE</t>
  </si>
  <si>
    <t>G</t>
  </si>
  <si>
    <t>INCRA</t>
  </si>
  <si>
    <t>H</t>
  </si>
  <si>
    <t>FGTS</t>
  </si>
  <si>
    <t>Total de Encargos Previdenciários e FGTS</t>
  </si>
  <si>
    <t>2.3</t>
  </si>
  <si>
    <t>Benefícios Mensais e Diários</t>
  </si>
  <si>
    <t>Vale Transporte</t>
  </si>
  <si>
    <t>Vale Refeição</t>
  </si>
  <si>
    <t>Seguro de Vida</t>
  </si>
  <si>
    <t>Total de Benefícios Mensais e Diários</t>
  </si>
  <si>
    <t>QUADRO RESUMO – MÓDULO 2 – ENCARGOS E BENEFÍCIOS (Anuais, Mensais e Diários)</t>
  </si>
  <si>
    <t>Total dos Encargos Sociais e Trabalhistas</t>
  </si>
  <si>
    <t>MÓDULO 3: PROVISÃO PARA RESCISÃO</t>
  </si>
  <si>
    <t>3.1</t>
  </si>
  <si>
    <t>Aviso Prévio Indenizado</t>
  </si>
  <si>
    <t>Subtotal</t>
  </si>
  <si>
    <t>Total de Custo do Aviso Prévio Indenizado</t>
  </si>
  <si>
    <t>3.2</t>
  </si>
  <si>
    <t>Aviso Prévio Trabalhado</t>
  </si>
  <si>
    <t>Total de Custo do Aviso Prévio Trabalhado</t>
  </si>
  <si>
    <t>3.3</t>
  </si>
  <si>
    <t>Demissão por Justa Causa</t>
  </si>
  <si>
    <t>Total de Custo da Demissão por Justa Causa</t>
  </si>
  <si>
    <t>QUADRO RESUMO – MÓDULO 3 – PROVISÃO PARA RESCISÃO</t>
  </si>
  <si>
    <t>MÓDULO 4: CUSTOS DE REPOSIÇÃO DO PROFISSIONAL AUSENTE</t>
  </si>
  <si>
    <t>4.1</t>
  </si>
  <si>
    <t>Ausências Legais</t>
  </si>
  <si>
    <t>Estimado</t>
  </si>
  <si>
    <t>I</t>
  </si>
  <si>
    <t>Total de Custo de Ausências Legais</t>
  </si>
  <si>
    <t>QUADRO RESUMO – MÓDULO 4 – CUSTO DE REPOSIÇÃO DO PROFISSIONAL AUSENTE</t>
  </si>
  <si>
    <t>MÓDULO 5: INSUMOS DE MÃO DE OBRA</t>
  </si>
  <si>
    <t>Insumos de Mão de Obra</t>
  </si>
  <si>
    <t>MÓDULO 6: CUSTOS INDIRETOS, TRIBUTOS E LUCRO (CITL)</t>
  </si>
  <si>
    <t>Custos Indiretos, Tributos e Lucro - CITL</t>
  </si>
  <si>
    <t>Custos Indiretos</t>
  </si>
  <si>
    <t>Tributos</t>
  </si>
  <si>
    <t>B.1. Tributos Federais PIS</t>
  </si>
  <si>
    <t>B.2. Tributos Federais COFINS</t>
  </si>
  <si>
    <t>B.3. Tributos Municipais ISS</t>
  </si>
  <si>
    <t>Lucro</t>
  </si>
  <si>
    <t>Total dos Custos Indiretos, Tributos e Lucro</t>
  </si>
  <si>
    <t>QUADRO RESUMO DOS CUSTOS POR EMPREGADO</t>
  </si>
  <si>
    <t>Mão de Obra Vinculada à Execução Contratual (valor por empregado)</t>
  </si>
  <si>
    <t>Módulo 5 – Custos Indiretos, Tributos e Lucro</t>
  </si>
  <si>
    <t>Valor por Empregado</t>
  </si>
  <si>
    <t>ANEXO II – QUADRO-RESUMO – VALOR MENSAL DOS SERVIÇOS</t>
  </si>
  <si>
    <t>Valor Proposto por Empregado R$</t>
  </si>
  <si>
    <t>Qtde de Empregados por Posto</t>
  </si>
  <si>
    <t xml:space="preserve">Valor Proposto por Posto </t>
  </si>
  <si>
    <t>Qtde de Postos</t>
  </si>
  <si>
    <t>Valor Total do Serviço</t>
  </si>
  <si>
    <t>( A )</t>
  </si>
  <si>
    <t>( B )</t>
  </si>
  <si>
    <t>( C )</t>
  </si>
  <si>
    <t>( D) = (B x C) R$</t>
  </si>
  <si>
    <t>( E )</t>
  </si>
  <si>
    <t>( F ) = (D x E) R$</t>
  </si>
  <si>
    <t>II</t>
  </si>
  <si>
    <t>Valor Mensal dos Serviços ( I + II + III)</t>
  </si>
  <si>
    <t>ANEXO – QUADRO-DEMONSTRATIVO – VALOR GLOBAL DA PROPOSTA (ANUAL)</t>
  </si>
  <si>
    <t>Valor Global da Proposta</t>
  </si>
  <si>
    <t>Descrição</t>
  </si>
  <si>
    <t>Valor Mensal do Serviço</t>
  </si>
  <si>
    <t>Valor Global da Proposta (A x 12 meses) (ANUAL)</t>
  </si>
  <si>
    <t>GARANTIA CONTRATUAL 5%</t>
  </si>
  <si>
    <t>Valor Anual da Proposta</t>
  </si>
  <si>
    <t>Título</t>
  </si>
  <si>
    <t>R$</t>
  </si>
  <si>
    <t>13º salário</t>
  </si>
  <si>
    <t>1/3 de Férias - Constitucional</t>
  </si>
  <si>
    <t>Multa do FGTS</t>
  </si>
  <si>
    <t>Encargos a contingenciar</t>
  </si>
  <si>
    <t>Taxa da conta - corrente (inciso III artigo 2º IN CJF 01/2013)</t>
  </si>
  <si>
    <t>TOTAL A CONTINGENCAR</t>
  </si>
  <si>
    <t>Total da despesa</t>
  </si>
  <si>
    <t>Oficial de Manutenção</t>
  </si>
  <si>
    <t>Periculosidade ou Insalubridade</t>
  </si>
  <si>
    <t>Valor de desconto de Vale-Alimentação/dia - ACT</t>
  </si>
  <si>
    <t>Valor do Aviso Prévio Trabalhado</t>
  </si>
  <si>
    <t>Incidência do Submódulo 2.2 sobre Ausências Legais</t>
  </si>
  <si>
    <t>SUBMÓDULO 2.2:</t>
  </si>
  <si>
    <t>Incidência do SM 2.2</t>
  </si>
  <si>
    <t>xx h/semana</t>
  </si>
  <si>
    <t>Conforme estabelecido na Res CNJ 169/2013, regulamentada pela IN CJF 01/2016</t>
  </si>
  <si>
    <t>IN MPDG nº 05/2017</t>
  </si>
  <si>
    <t>Res. CNJ nº 169/2013</t>
  </si>
  <si>
    <t>IN CJF nº 001/2016</t>
  </si>
  <si>
    <t>Caderno Técnico -Limpeza e Conservação - RR/2017 - MPDG</t>
  </si>
  <si>
    <r>
      <rPr>
        <sz val="11"/>
        <color rgb="FFFF0000"/>
        <rFont val="Wingdings"/>
        <charset val="2"/>
      </rPr>
      <t xml:space="preserve">ç </t>
    </r>
    <r>
      <rPr>
        <sz val="11"/>
        <color rgb="FFFF0000"/>
        <rFont val="Calibri"/>
        <family val="2"/>
        <charset val="1"/>
      </rPr>
      <t>Preencher aqui (se houver previsão em CCT, ACT ou CT)</t>
    </r>
  </si>
  <si>
    <r>
      <rPr>
        <sz val="11"/>
        <color rgb="FFFF0000"/>
        <rFont val="Wingdings"/>
        <charset val="2"/>
      </rPr>
      <t xml:space="preserve">ç </t>
    </r>
    <r>
      <rPr>
        <sz val="11"/>
        <color rgb="FFFF0000"/>
        <rFont val="Calibri"/>
        <family val="2"/>
        <charset val="1"/>
      </rPr>
      <t>Preencher aqui (conforme o caso)</t>
    </r>
  </si>
  <si>
    <r>
      <rPr>
        <sz val="11"/>
        <color rgb="FFFF0000"/>
        <rFont val="Wingdings"/>
        <charset val="2"/>
      </rPr>
      <t xml:space="preserve">ç </t>
    </r>
    <r>
      <rPr>
        <sz val="11"/>
        <color rgb="FFFF0000"/>
        <rFont val="Calibri"/>
        <family val="2"/>
        <charset val="1"/>
      </rPr>
      <t>Preencher aqui (se for o caso)</t>
    </r>
  </si>
  <si>
    <r>
      <rPr>
        <sz val="11"/>
        <color rgb="FFFF0000"/>
        <rFont val="Wingdings"/>
        <charset val="2"/>
      </rPr>
      <t xml:space="preserve">ç </t>
    </r>
    <r>
      <rPr>
        <sz val="11"/>
        <color rgb="FFFF0000"/>
        <rFont val="Calibri"/>
        <family val="2"/>
        <charset val="1"/>
      </rPr>
      <t>Preencher aqui</t>
    </r>
  </si>
  <si>
    <t>Limpeza e Conservação</t>
  </si>
  <si>
    <t>Limpeza e Conservaçãoxx h/semana</t>
  </si>
  <si>
    <t>RAT - ajustado (RAT x SAT)</t>
  </si>
  <si>
    <t>Outros (Especificar e Justificar)</t>
  </si>
  <si>
    <t>Valor do Aviso Prévio Indenizado</t>
  </si>
  <si>
    <t>Incidência do FGTS sobre o Aviso Prévio Indenizado</t>
  </si>
  <si>
    <t>Valor da Multa do FGTS do Aviso Prévio Indenizado</t>
  </si>
  <si>
    <t>Valor da Multa do FGTS e Contribuições s/ Aviso Prévio Trabalhado</t>
  </si>
  <si>
    <t>Cobertura de Férias</t>
  </si>
  <si>
    <t>Cobertura de Licença-Maternidade</t>
  </si>
  <si>
    <t>Cobertura de Licença-Paternidade</t>
  </si>
  <si>
    <t>Cobertura de Ausências Legais</t>
  </si>
  <si>
    <t>Cobertura de Ausências por acidente de trabalho</t>
  </si>
  <si>
    <t>Equipamentos de Proteção Individual (E P I)</t>
  </si>
  <si>
    <t>Uniformes</t>
  </si>
  <si>
    <t>Ferramentas e outros equipamentos (Depreciação)</t>
  </si>
  <si>
    <t>Subtotal ( A + B + C + D + E )</t>
  </si>
  <si>
    <t>UNIFORMES</t>
  </si>
  <si>
    <t>AUXILIAR E OFICIAL DE MANUTENÇÃO PREDIAL</t>
  </si>
  <si>
    <t>ITEM</t>
  </si>
  <si>
    <t>DESCRIÇÃO</t>
  </si>
  <si>
    <t>CALÇA jeans com cós postiço e passantes sobrepostos com fechameto através de botão em metal, 2 bolsos frontais embutidos e 2 bolsos traseiros chapados</t>
  </si>
  <si>
    <t>CINTO em couro sintético, largura de 3cm e fivela em metal na cor preta</t>
  </si>
  <si>
    <t>MEIA soquete, confeccionada em algodão ma cor branca</t>
  </si>
  <si>
    <t>BOTA de uso profissional, confeccionada em vaqueta, elástico lateral recoberto, forrada, dorso alcochoado, solado em borracha antiderrapante e certificado de aprovação do Ministério do Trabalho</t>
  </si>
  <si>
    <t>VALOR TOTAL MENSAL:</t>
  </si>
  <si>
    <t>EQUIPAMENTOS DE PROTEÇÃO INDIVIDUAL</t>
  </si>
  <si>
    <t>Meia bota isolada</t>
  </si>
  <si>
    <t>Óculos de segurança incolor e com proteção contra raios ultravioletas</t>
  </si>
  <si>
    <t>Luvas de borracha isolantes BT (baixa tensão) e AT (alta tensão)</t>
  </si>
  <si>
    <t>Luvas de pelica para proteção das luvas de borracha</t>
  </si>
  <si>
    <t>Luvas de raspa para trabalhos rústicos</t>
  </si>
  <si>
    <t>Cinturão de segurança com talabarte para trabalhos em grandes alturas</t>
  </si>
  <si>
    <t>VALOR TOTAL ANUAL:</t>
  </si>
  <si>
    <t>CAMISA manga curta, com gola polo, tecido tipo malha PV (67% poliester +33% viscose), gola e barra das mangas caneladas com elastano, costura dupla na gola e mangas, com fechamento em 02 (dois) botões, bolso frontal no lado superior esquerdo (peito) silkado com o logotipo da empresa</t>
  </si>
  <si>
    <t>Auxiliar de Manutenção</t>
  </si>
  <si>
    <t>Capacete de segurança com isolamento para eletricidade</t>
  </si>
  <si>
    <t>QUANTIDADE ANUAL</t>
  </si>
  <si>
    <r>
      <rPr>
        <sz val="11"/>
        <color rgb="FFFF0000"/>
        <rFont val="Wingdings"/>
        <charset val="2"/>
      </rPr>
      <t xml:space="preserve">ç </t>
    </r>
    <r>
      <rPr>
        <sz val="11"/>
        <color rgb="FFFF0000"/>
        <rFont val="Calibri"/>
        <family val="2"/>
        <charset val="1"/>
      </rPr>
      <t>Automático - Preencher somente os campos destacados na planilha "EQUIP_FERRAM"</t>
    </r>
  </si>
  <si>
    <r>
      <rPr>
        <sz val="11"/>
        <color rgb="FFFF0000"/>
        <rFont val="Wingdings"/>
        <charset val="2"/>
      </rPr>
      <t xml:space="preserve">ç </t>
    </r>
    <r>
      <rPr>
        <sz val="11"/>
        <color rgb="FFFF0000"/>
        <rFont val="Calibri"/>
        <family val="2"/>
        <charset val="1"/>
      </rPr>
      <t>Automático - Preencher somente os campos destacados na planilha "UNIFORMES_E P I"</t>
    </r>
  </si>
  <si>
    <t>RELAÇÃO DE EQUIPAMENTOS E FERRAMENTAS</t>
  </si>
  <si>
    <t>UNIDADE</t>
  </si>
  <si>
    <t>Alicate de bico profissional, possuindo cabo emborrachado que permita a segurança na execução de serviços elétricos de alta tensão.</t>
  </si>
  <si>
    <t>UN</t>
  </si>
  <si>
    <t>Alicate universal profissional, possuindo cabo emborrachado que permita a segurança na execução de serviços elétricos de alta tensão.</t>
  </si>
  <si>
    <t>ALICATE AMPERIMETRO DIGITAL COM MULTITESTE (Display: LCD de 3 4/5 Dígitos de 4000 contagens, exceto p/ freqüência (5000 Contagens). Taxa de Amostragem: 2.5 vezes / segundo. Polariade Automática. Indicação de Bateria Fraca: é exibido no display. Auto Power Off: Aproximadamente 35 minutos. Mudança de Faixa: Automática. Abertura da Garra: 35mm (Máximo). Diâmetro Máximo do Condutor: 35mm. Alimentação: Bateria 9V NEDA1604 ou IEC6LF22. Duração da Bateria: Aprox. 150 horas (bateria alcalina). Ambiente de Operação: 0°C a 40°C, RH &lt; 70%. Segurança: De acordo com as normas IEC1010-1 (EN61010-1) e UL3111-1, CATIII 600V).</t>
  </si>
  <si>
    <t>Alicate bico curto 125mm</t>
  </si>
  <si>
    <t>Alicate bico longo 160mm</t>
  </si>
  <si>
    <t>Alicate corte diagonal 110mm</t>
  </si>
  <si>
    <t>Aspirador com reversão soprar/sugar, 110v, médio</t>
  </si>
  <si>
    <t>Chave philips, com isolação, 1,00 x 80mm</t>
  </si>
  <si>
    <t>Chave philips, com isolação, 2,00 x 100mm</t>
  </si>
  <si>
    <t>Chave de fenda teste de corrente alternada com 3 lâmpadas</t>
  </si>
  <si>
    <t>Chave de fenda, com isolação, 0,5 x 3,00 x 100mm</t>
  </si>
  <si>
    <t>Chave de fenda, com isolação, 0,6 x 3,50 x 100mm</t>
  </si>
  <si>
    <t>Chave de fenda, com isolação, 0,8 x 4,00 x 100mm</t>
  </si>
  <si>
    <t>Estação de solda com temperatura ajustável, 50 w, até 450° c-</t>
  </si>
  <si>
    <t>KIT</t>
  </si>
  <si>
    <t>Sugador para solda de estanho</t>
  </si>
  <si>
    <t>Arco-serra em ferro</t>
  </si>
  <si>
    <t>Serra para arco de serra</t>
  </si>
  <si>
    <t>Rebitadeira profissional</t>
  </si>
  <si>
    <t>Brocas nº 2, 4, 6, 8 e 10 para madeira (duas de cada).</t>
  </si>
  <si>
    <t>Brocas nº 2, 4, 6, 8 e 10 para ferro (duas de cada).</t>
  </si>
  <si>
    <t>Chave Grife Grande</t>
  </si>
  <si>
    <t>Escada em alumínio, tipo cavalete, com 05(cinco) degraus</t>
  </si>
  <si>
    <t>Estilete profissional</t>
  </si>
  <si>
    <t>Extensão elétrica com 20 m</t>
  </si>
  <si>
    <t>Extensão elétrica com 35 m</t>
  </si>
  <si>
    <t>Formão</t>
  </si>
  <si>
    <t>Jogo de chave completo de nº 08 a 32</t>
  </si>
  <si>
    <t>Martelo Profissional cabo curto</t>
  </si>
  <si>
    <t>Serrote</t>
  </si>
  <si>
    <t>Conjunto de talhadeira de aproximadamente 10 e 30 cm</t>
  </si>
  <si>
    <t>Trena de 5m</t>
  </si>
  <si>
    <t>Trena de 30m</t>
  </si>
  <si>
    <t>Furadeira e parafusadeira semi-profissional.</t>
  </si>
  <si>
    <t>Bomba d água de alta pressão, motor 04 tempos, com capacidade cúbica mínima de 33.5, à gasolina, com mangueiras, peso máximo de 8kg.</t>
  </si>
  <si>
    <t>MANUTENÇÃO MENSAL:</t>
  </si>
  <si>
    <t>DEPRECIAÇÃO MENSAL:</t>
  </si>
  <si>
    <t>VALOR MENSAL POR POSTO:</t>
  </si>
  <si>
    <t>ê</t>
  </si>
  <si>
    <r>
      <rPr>
        <sz val="16"/>
        <color rgb="FFFF0000"/>
        <rFont val="Wingdings"/>
        <charset val="2"/>
      </rPr>
      <t xml:space="preserve">ç </t>
    </r>
    <r>
      <rPr>
        <sz val="16"/>
        <color rgb="FFFF0000"/>
        <rFont val="Calibri"/>
        <family val="2"/>
        <charset val="1"/>
      </rPr>
      <t>Preencher somente as células de valor unitário</t>
    </r>
  </si>
  <si>
    <t>VALOR UNITÁRIO (R$)</t>
  </si>
  <si>
    <t>TOTAL
(R$)</t>
  </si>
  <si>
    <t>(MICROSCANNER) Verificador de Cabos, realiza testes de verificação de cabos voz, dados e vídeo.</t>
  </si>
  <si>
    <t xml:space="preserve">Furadeira de impacto profissional com acessórios e conjunto de brocas para concreto com serra copo. </t>
  </si>
  <si>
    <t>KIT DE FERRAMENTAS CONTENDO: SOQUETES DE 1/4": 4-5-6-7-8-9-10-11-12- 13 MM, PONTAS FENDA: 5/32" - 7/32" - 9/32", PONTAS PHILLIPS: Nº1 - Nº2 - Nº3, PONTAS HEXAGONAIS: 1/8" - 5/32" - 3/16", PONTAS TORX: T15 - T20 - T25, ACESSÓRIOS: CATRACA DE 1/4", ADAPTADOR DE 1/4", EXTENSÃO DE 3"</t>
  </si>
  <si>
    <t>MULTI TESTE DIGITAL (Características Gerais:
a. Visor: De cristal líquido (“LCD”), 4000 dígitos multifuncional com iluminação.
b. Funções: tensão continua e alternada, corrente continua e alternada, resistência, teste de continuidade, teste de diodo, temperatura, freqüência, capacitância e ciclo de trabalho.
c. Interface serial RS-232C ótica para conexão com micro computadores.
d. Indicação de sobrecarga: O símbolo de “OL” exibindo no visor. k. Peso: 400g (incluindo a bateria). l. O MD-606PRO vem acompanhado de um manual de instruções, um cabo RS-232C, um jogo de pontas de prova, um jogo de garras jacaré, um termopar TP-01 e um CD-rom com soGware para sistema operacional Windows 95/98. m. MD-606PRO obedece às normas IEC1010, UL1244, CAT II e CAT III).</t>
  </si>
  <si>
    <t>Serra Mármore – Modelo profissional com discos adiamantados para cortes diversos (cerâmicos).</t>
  </si>
  <si>
    <t>Kit de Chaves Alen-Conjunto de chaves hexagonais 10 peças - Tamanhos: 1,5 / 2/ 2,5 / 3 / 3,5 / 4 / 5 / 6 / 10mm</t>
  </si>
  <si>
    <t>* foi considerada a vida útil de 5 anos e valor residual de 20%</t>
  </si>
  <si>
    <r>
      <rPr>
        <sz val="11"/>
        <color rgb="FFFF0000"/>
        <rFont val="Wingdings"/>
        <charset val="2"/>
      </rPr>
      <t xml:space="preserve">ç </t>
    </r>
    <r>
      <rPr>
        <sz val="11"/>
        <color rgb="FFFF0000"/>
        <rFont val="Calibri"/>
        <family val="2"/>
        <charset val="1"/>
      </rPr>
      <t>Taxa mensal cobrada pelo BB; além da taxa única de abertura de conta R$ 565,00</t>
    </r>
  </si>
  <si>
    <t>Escada de fibra/alumínio, c/24 degraus, tipo basculante, c/9 m de altura</t>
  </si>
  <si>
    <t>Brocas nº 2, 4, 6, 8, 10 e 16 para concreto (duas de cada, exceto a nº 16 que deverá ser somente 01 unidade).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</si>
</sst>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0.0000"/>
    <numFmt numFmtId="165" formatCode="000/2013"/>
    <numFmt numFmtId="166" formatCode="dd/mm/yyyy;@"/>
    <numFmt numFmtId="167" formatCode="mm/yyyy;@"/>
    <numFmt numFmtId="168" formatCode="d/mm/yyyy;@"/>
    <numFmt numFmtId="169" formatCode="_(* #,##0.00_);_(* \(#,##0.00\);_(* \-??_);_(@_)"/>
    <numFmt numFmtId="170" formatCode="_(* #,##0.0000_);_(* \(#,##0.0000\);_(* \-??_);_(@_)"/>
    <numFmt numFmtId="171" formatCode="#,##0.00_);\(#,##0.00\)"/>
    <numFmt numFmtId="172" formatCode="_-* #,##0.00_-;\-* #,##0.00_-;_-* \-??_-;_-@_-"/>
    <numFmt numFmtId="173" formatCode="#,##0.00_);[Red]\(#,##0.00\)"/>
    <numFmt numFmtId="174" formatCode="&quot;R$ &quot;#,##0.00"/>
    <numFmt numFmtId="175" formatCode="_(* #,##0.0000_);_(* \(#,##0.0000\);_(* \-????_);_(@_)"/>
  </numFmts>
  <fonts count="3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11"/>
      <color rgb="FF1F497D"/>
      <name val="Calibri"/>
      <family val="2"/>
      <charset val="1"/>
    </font>
    <font>
      <b/>
      <sz val="11"/>
      <color rgb="FF4A452A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953735"/>
      <name val="Calibri"/>
      <family val="2"/>
      <charset val="1"/>
    </font>
    <font>
      <sz val="11"/>
      <color rgb="FF953735"/>
      <name val="Calibri"/>
      <family val="2"/>
      <charset val="1"/>
    </font>
    <font>
      <i/>
      <sz val="9"/>
      <color rgb="FF953735"/>
      <name val="Calibri"/>
      <family val="2"/>
      <charset val="1"/>
    </font>
    <font>
      <b/>
      <sz val="11"/>
      <color rgb="FF403152"/>
      <name val="Calibri"/>
      <family val="2"/>
      <charset val="1"/>
    </font>
    <font>
      <sz val="11"/>
      <color rgb="FF403152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color rgb="FF10243E"/>
      <name val="Calibri"/>
      <family val="2"/>
      <charset val="1"/>
    </font>
    <font>
      <sz val="11"/>
      <color rgb="FF10243E"/>
      <name val="Calibri"/>
      <family val="2"/>
      <charset val="1"/>
    </font>
    <font>
      <b/>
      <sz val="11"/>
      <color rgb="FF0D0D0D"/>
      <name val="Calibri"/>
      <family val="2"/>
      <charset val="1"/>
    </font>
    <font>
      <sz val="11"/>
      <color rgb="FF0D0D0D"/>
      <name val="Calibri"/>
      <family val="2"/>
      <charset val="1"/>
    </font>
    <font>
      <i/>
      <sz val="9"/>
      <color rgb="FF0D0D0D"/>
      <name val="Calibri"/>
      <family val="2"/>
      <charset val="1"/>
    </font>
    <font>
      <i/>
      <sz val="11"/>
      <color rgb="FF0D0D0D"/>
      <name val="Calibri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4" tint="-0.499984740745262"/>
      <name val="Calibri"/>
      <family val="2"/>
      <charset val="1"/>
    </font>
    <font>
      <sz val="11"/>
      <color rgb="FF000000"/>
      <name val="Calibri"/>
      <family val="2"/>
    </font>
    <font>
      <sz val="11"/>
      <color rgb="FF403152"/>
      <name val="Calibri"/>
      <family val="2"/>
    </font>
    <font>
      <sz val="11"/>
      <color rgb="FFFF0000"/>
      <name val="Wingdings"/>
      <charset val="2"/>
    </font>
    <font>
      <sz val="11"/>
      <color rgb="FFFF0000"/>
      <name val="Calibri"/>
      <family val="2"/>
      <charset val="1"/>
    </font>
    <font>
      <b/>
      <sz val="18"/>
      <color rgb="FF1F497D"/>
      <name val="Calibri"/>
      <family val="2"/>
      <charset val="1"/>
    </font>
    <font>
      <b/>
      <sz val="18"/>
      <color rgb="FFFF0000"/>
      <name val="Wingdings"/>
      <charset val="2"/>
    </font>
    <font>
      <sz val="16"/>
      <color rgb="FFFF0000"/>
      <name val="Calibri"/>
      <family val="2"/>
      <charset val="1"/>
    </font>
    <font>
      <sz val="16"/>
      <color rgb="FFFF0000"/>
      <name val="Wingdings"/>
      <charset val="2"/>
    </font>
    <font>
      <b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31859C"/>
        <bgColor rgb="FF008080"/>
      </patternFill>
    </fill>
    <fill>
      <patternFill patternType="solid">
        <fgColor rgb="FF93CDDD"/>
        <bgColor rgb="FF95B3D7"/>
      </patternFill>
    </fill>
    <fill>
      <patternFill patternType="solid">
        <fgColor rgb="FFEBF1DE"/>
        <bgColor rgb="FFDBEEF4"/>
      </patternFill>
    </fill>
    <fill>
      <patternFill patternType="solid">
        <fgColor rgb="FFB9CDE5"/>
        <bgColor rgb="FFB7DEE8"/>
      </patternFill>
    </fill>
    <fill>
      <patternFill patternType="solid">
        <fgColor rgb="FFFFFFFF"/>
        <bgColor rgb="FFEBF1DE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EBF1DE"/>
      </patternFill>
    </fill>
    <fill>
      <patternFill patternType="solid">
        <fgColor rgb="FF95B3D7"/>
        <bgColor rgb="FF93CDDD"/>
      </patternFill>
    </fill>
    <fill>
      <patternFill patternType="solid">
        <fgColor rgb="FFFFC000"/>
        <bgColor rgb="FFFF9900"/>
      </patternFill>
    </fill>
    <fill>
      <patternFill patternType="solid">
        <fgColor theme="6" tint="0.79998168889431442"/>
        <bgColor rgb="FF95B3D7"/>
      </patternFill>
    </fill>
    <fill>
      <patternFill patternType="solid">
        <fgColor theme="6" tint="0.79998168889431442"/>
        <bgColor rgb="FFB9CDE5"/>
      </patternFill>
    </fill>
    <fill>
      <patternFill patternType="solid">
        <fgColor theme="6" tint="0.79998168889431442"/>
        <bgColor rgb="FFEBF1D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10243E"/>
      </left>
      <right style="medium">
        <color rgb="FF10243E"/>
      </right>
      <top style="medium">
        <color rgb="FF10243E"/>
      </top>
      <bottom/>
      <diagonal/>
    </border>
    <border>
      <left style="medium">
        <color rgb="FF10243E"/>
      </left>
      <right/>
      <top/>
      <bottom/>
      <diagonal/>
    </border>
    <border>
      <left/>
      <right style="medium">
        <color rgb="FF10243E"/>
      </right>
      <top/>
      <bottom/>
      <diagonal/>
    </border>
    <border>
      <left style="medium">
        <color rgb="FF10243E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10243E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10243E"/>
      </right>
      <top style="thin">
        <color auto="1"/>
      </top>
      <bottom/>
      <diagonal/>
    </border>
    <border>
      <left style="medium">
        <color rgb="FF10243E"/>
      </left>
      <right style="medium">
        <color auto="1"/>
      </right>
      <top style="thin">
        <color auto="1"/>
      </top>
      <bottom style="medium">
        <color rgb="FF10243E"/>
      </bottom>
      <diagonal/>
    </border>
    <border>
      <left style="medium">
        <color auto="1"/>
      </left>
      <right style="medium">
        <color rgb="FF10243E"/>
      </right>
      <top style="medium">
        <color auto="1"/>
      </top>
      <bottom style="medium">
        <color rgb="FF10243E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169" fontId="25" fillId="0" borderId="0" applyBorder="0" applyProtection="0"/>
  </cellStyleXfs>
  <cellXfs count="413">
    <xf numFmtId="0" fontId="0" fillId="0" borderId="0" xfId="0"/>
    <xf numFmtId="0" fontId="1" fillId="0" borderId="0" xfId="0" applyFont="1"/>
    <xf numFmtId="0" fontId="0" fillId="0" borderId="0" xfId="0" applyFont="1"/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top" wrapText="1"/>
    </xf>
    <xf numFmtId="169" fontId="0" fillId="3" borderId="2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top" wrapText="1"/>
    </xf>
    <xf numFmtId="173" fontId="0" fillId="3" borderId="2" xfId="0" applyNumberFormat="1" applyFont="1" applyFill="1" applyBorder="1" applyAlignment="1">
      <alignment vertical="top" wrapText="1"/>
    </xf>
    <xf numFmtId="0" fontId="0" fillId="4" borderId="2" xfId="0" applyFont="1" applyFill="1" applyBorder="1" applyAlignment="1" applyProtection="1">
      <alignment horizontal="center" vertical="top" wrapText="1"/>
      <protection locked="0"/>
    </xf>
    <xf numFmtId="169" fontId="1" fillId="3" borderId="2" xfId="0" applyNumberFormat="1" applyFont="1" applyFill="1" applyBorder="1" applyAlignment="1">
      <alignment vertical="top" wrapText="1"/>
    </xf>
    <xf numFmtId="169" fontId="1" fillId="5" borderId="2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7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169" fontId="21" fillId="0" borderId="0" xfId="0" applyNumberFormat="1" applyFont="1"/>
    <xf numFmtId="0" fontId="22" fillId="10" borderId="24" xfId="0" applyFont="1" applyFill="1" applyBorder="1"/>
    <xf numFmtId="0" fontId="21" fillId="10" borderId="25" xfId="0" applyFont="1" applyFill="1" applyBorder="1" applyAlignment="1">
      <alignment horizontal="center"/>
    </xf>
    <xf numFmtId="169" fontId="21" fillId="10" borderId="26" xfId="0" applyNumberFormat="1" applyFont="1" applyFill="1" applyBorder="1"/>
    <xf numFmtId="0" fontId="1" fillId="0" borderId="0" xfId="0" applyFont="1" applyAlignment="1">
      <alignment vertical="center"/>
    </xf>
    <xf numFmtId="0" fontId="23" fillId="3" borderId="27" xfId="0" applyFont="1" applyFill="1" applyBorder="1" applyAlignment="1">
      <alignment horizontal="center" vertical="center"/>
    </xf>
    <xf numFmtId="169" fontId="23" fillId="3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8" borderId="4" xfId="0" applyFont="1" applyFill="1" applyBorder="1" applyAlignment="1">
      <alignment horizontal="right" vertical="center"/>
    </xf>
    <xf numFmtId="164" fontId="21" fillId="8" borderId="5" xfId="0" applyNumberFormat="1" applyFont="1" applyFill="1" applyBorder="1" applyAlignment="1">
      <alignment horizontal="center" vertical="center"/>
    </xf>
    <xf numFmtId="169" fontId="21" fillId="8" borderId="6" xfId="0" applyNumberFormat="1" applyFont="1" applyFill="1" applyBorder="1" applyAlignment="1">
      <alignment vertical="center"/>
    </xf>
    <xf numFmtId="0" fontId="21" fillId="8" borderId="28" xfId="0" applyFont="1" applyFill="1" applyBorder="1" applyAlignment="1">
      <alignment vertical="center"/>
    </xf>
    <xf numFmtId="0" fontId="21" fillId="8" borderId="28" xfId="0" applyFont="1" applyFill="1" applyBorder="1" applyAlignment="1">
      <alignment horizontal="center" vertical="center"/>
    </xf>
    <xf numFmtId="169" fontId="23" fillId="8" borderId="28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1" fillId="8" borderId="2" xfId="0" applyFont="1" applyFill="1" applyBorder="1" applyAlignment="1">
      <alignment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vertical="center"/>
    </xf>
    <xf numFmtId="0" fontId="21" fillId="8" borderId="27" xfId="0" applyFont="1" applyFill="1" applyBorder="1" applyAlignment="1">
      <alignment horizontal="center" vertical="center"/>
    </xf>
    <xf numFmtId="169" fontId="23" fillId="8" borderId="27" xfId="0" applyNumberFormat="1" applyFont="1" applyFill="1" applyBorder="1" applyAlignment="1">
      <alignment vertical="center"/>
    </xf>
    <xf numFmtId="0" fontId="23" fillId="8" borderId="29" xfId="0" applyFont="1" applyFill="1" applyBorder="1" applyAlignment="1">
      <alignment vertical="center"/>
    </xf>
    <xf numFmtId="0" fontId="23" fillId="8" borderId="30" xfId="0" applyFont="1" applyFill="1" applyBorder="1" applyAlignment="1">
      <alignment horizontal="center" vertical="center"/>
    </xf>
    <xf numFmtId="169" fontId="23" fillId="8" borderId="31" xfId="0" applyNumberFormat="1" applyFont="1" applyFill="1" applyBorder="1" applyAlignment="1">
      <alignment vertical="center"/>
    </xf>
    <xf numFmtId="2" fontId="21" fillId="8" borderId="28" xfId="0" applyNumberFormat="1" applyFont="1" applyFill="1" applyBorder="1" applyAlignment="1">
      <alignment horizontal="center" vertical="center"/>
    </xf>
    <xf numFmtId="175" fontId="0" fillId="0" borderId="0" xfId="0" applyNumberFormat="1" applyAlignment="1">
      <alignment vertical="center"/>
    </xf>
    <xf numFmtId="2" fontId="23" fillId="8" borderId="30" xfId="0" applyNumberFormat="1" applyFont="1" applyFill="1" applyBorder="1" applyAlignment="1">
      <alignment horizontal="center"/>
    </xf>
    <xf numFmtId="169" fontId="23" fillId="8" borderId="31" xfId="0" applyNumberFormat="1" applyFont="1" applyFill="1" applyBorder="1"/>
    <xf numFmtId="0" fontId="21" fillId="8" borderId="27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/>
    </xf>
    <xf numFmtId="169" fontId="23" fillId="3" borderId="3" xfId="0" applyNumberFormat="1" applyFont="1" applyFill="1" applyBorder="1" applyAlignment="1">
      <alignment vertical="center"/>
    </xf>
    <xf numFmtId="2" fontId="21" fillId="8" borderId="27" xfId="0" applyNumberFormat="1" applyFont="1" applyFill="1" applyBorder="1" applyAlignment="1">
      <alignment horizontal="center" vertical="center"/>
    </xf>
    <xf numFmtId="0" fontId="0" fillId="0" borderId="0" xfId="0" applyProtection="1"/>
    <xf numFmtId="2" fontId="0" fillId="0" borderId="0" xfId="0" applyNumberFormat="1" applyProtection="1"/>
    <xf numFmtId="172" fontId="0" fillId="0" borderId="0" xfId="0" applyNumberFormat="1" applyProtection="1"/>
    <xf numFmtId="169" fontId="23" fillId="13" borderId="31" xfId="0" applyNumberFormat="1" applyFont="1" applyFill="1" applyBorder="1" applyProtection="1">
      <protection locked="0"/>
    </xf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3" borderId="2" xfId="0" applyFill="1" applyBorder="1" applyProtection="1"/>
    <xf numFmtId="0" fontId="27" fillId="0" borderId="0" xfId="0" applyFont="1" applyProtection="1"/>
    <xf numFmtId="0" fontId="30" fillId="0" borderId="0" xfId="0" applyFont="1" applyProtection="1"/>
    <xf numFmtId="0" fontId="0" fillId="0" borderId="0" xfId="0"/>
    <xf numFmtId="169" fontId="5" fillId="7" borderId="2" xfId="1" applyFont="1" applyFill="1" applyBorder="1" applyAlignment="1" applyProtection="1">
      <alignment horizontal="left" vertical="center"/>
    </xf>
    <xf numFmtId="169" fontId="3" fillId="3" borderId="2" xfId="1" applyFont="1" applyFill="1" applyBorder="1" applyAlignment="1" applyProtection="1">
      <alignment horizontal="right" vertical="center"/>
    </xf>
    <xf numFmtId="169" fontId="7" fillId="7" borderId="2" xfId="1" applyFont="1" applyFill="1" applyBorder="1" applyAlignment="1" applyProtection="1">
      <alignment horizontal="left" vertical="center"/>
    </xf>
    <xf numFmtId="169" fontId="6" fillId="3" borderId="2" xfId="1" applyFont="1" applyFill="1" applyBorder="1" applyAlignment="1" applyProtection="1">
      <alignment horizontal="right" vertical="center"/>
    </xf>
    <xf numFmtId="169" fontId="7" fillId="7" borderId="12" xfId="1" applyFont="1" applyFill="1" applyBorder="1" applyAlignment="1" applyProtection="1">
      <alignment horizontal="left" vertical="center"/>
    </xf>
    <xf numFmtId="169" fontId="6" fillId="3" borderId="14" xfId="1" applyFont="1" applyFill="1" applyBorder="1" applyAlignment="1" applyProtection="1">
      <alignment horizontal="right" vertical="center"/>
    </xf>
    <xf numFmtId="169" fontId="10" fillId="7" borderId="2" xfId="1" applyFont="1" applyFill="1" applyBorder="1" applyAlignment="1" applyProtection="1">
      <alignment horizontal="left" vertical="center"/>
    </xf>
    <xf numFmtId="169" fontId="8" fillId="3" borderId="2" xfId="1" applyFont="1" applyFill="1" applyBorder="1" applyAlignment="1" applyProtection="1">
      <alignment horizontal="right" vertical="center"/>
    </xf>
    <xf numFmtId="169" fontId="9" fillId="7" borderId="12" xfId="1" applyFont="1" applyFill="1" applyBorder="1" applyAlignment="1" applyProtection="1">
      <alignment horizontal="left" vertical="center"/>
    </xf>
    <xf numFmtId="169" fontId="8" fillId="3" borderId="14" xfId="1" applyFont="1" applyFill="1" applyBorder="1" applyAlignment="1" applyProtection="1">
      <alignment horizontal="right" vertical="center"/>
    </xf>
    <xf numFmtId="169" fontId="12" fillId="7" borderId="2" xfId="1" applyFont="1" applyFill="1" applyBorder="1" applyAlignment="1" applyProtection="1">
      <alignment horizontal="left" vertical="center"/>
    </xf>
    <xf numFmtId="169" fontId="11" fillId="3" borderId="2" xfId="1" applyFont="1" applyFill="1" applyBorder="1" applyAlignment="1" applyProtection="1">
      <alignment horizontal="right" vertical="center"/>
    </xf>
    <xf numFmtId="169" fontId="12" fillId="7" borderId="12" xfId="1" applyFont="1" applyFill="1" applyBorder="1" applyAlignment="1" applyProtection="1">
      <alignment horizontal="left" vertical="center"/>
    </xf>
    <xf numFmtId="169" fontId="11" fillId="3" borderId="14" xfId="1" applyFont="1" applyFill="1" applyBorder="1" applyAlignment="1" applyProtection="1">
      <alignment horizontal="right" vertical="center"/>
    </xf>
    <xf numFmtId="169" fontId="14" fillId="3" borderId="2" xfId="1" applyFont="1" applyFill="1" applyBorder="1" applyAlignment="1" applyProtection="1">
      <alignment horizontal="right" vertical="center"/>
    </xf>
    <xf numFmtId="169" fontId="17" fillId="7" borderId="2" xfId="1" applyFont="1" applyFill="1" applyBorder="1" applyAlignment="1" applyProtection="1">
      <alignment horizontal="left" vertical="center"/>
    </xf>
    <xf numFmtId="170" fontId="18" fillId="7" borderId="2" xfId="1" applyNumberFormat="1" applyFont="1" applyFill="1" applyBorder="1" applyAlignment="1" applyProtection="1">
      <alignment vertical="center"/>
    </xf>
    <xf numFmtId="169" fontId="19" fillId="7" borderId="2" xfId="1" applyFont="1" applyFill="1" applyBorder="1" applyAlignment="1" applyProtection="1">
      <alignment horizontal="left" vertical="center"/>
    </xf>
    <xf numFmtId="169" fontId="16" fillId="3" borderId="2" xfId="1" applyFont="1" applyFill="1" applyBorder="1" applyAlignment="1" applyProtection="1">
      <alignment horizontal="left" vertical="center"/>
    </xf>
    <xf numFmtId="169" fontId="5" fillId="7" borderId="19" xfId="1" applyFont="1" applyFill="1" applyBorder="1" applyAlignment="1" applyProtection="1">
      <alignment horizontal="left" vertical="center"/>
    </xf>
    <xf numFmtId="169" fontId="3" fillId="3" borderId="19" xfId="1" applyFont="1" applyFill="1" applyBorder="1" applyAlignment="1" applyProtection="1">
      <alignment horizontal="left" vertical="center"/>
    </xf>
    <xf numFmtId="169" fontId="5" fillId="7" borderId="20" xfId="1" applyFont="1" applyFill="1" applyBorder="1" applyAlignment="1" applyProtection="1">
      <alignment horizontal="left" vertical="center"/>
    </xf>
    <xf numFmtId="169" fontId="3" fillId="3" borderId="22" xfId="1" applyFont="1" applyFill="1" applyBorder="1" applyAlignment="1" applyProtection="1">
      <alignment horizontal="right" vertical="center"/>
    </xf>
    <xf numFmtId="169" fontId="12" fillId="7" borderId="2" xfId="1" applyNumberFormat="1" applyFont="1" applyFill="1" applyBorder="1" applyAlignment="1" applyProtection="1">
      <alignment vertical="center"/>
    </xf>
    <xf numFmtId="0" fontId="0" fillId="0" borderId="0" xfId="0" applyProtection="1"/>
    <xf numFmtId="2" fontId="0" fillId="0" borderId="0" xfId="0" applyNumberFormat="1" applyProtection="1"/>
    <xf numFmtId="0" fontId="3" fillId="3" borderId="2" xfId="0" applyFont="1" applyFill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3" fillId="0" borderId="7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6" borderId="7" xfId="0" applyFont="1" applyFill="1" applyBorder="1" applyAlignment="1" applyProtection="1">
      <alignment horizontal="center" vertical="center"/>
    </xf>
    <xf numFmtId="169" fontId="0" fillId="0" borderId="0" xfId="0" applyNumberFormat="1" applyProtection="1"/>
    <xf numFmtId="0" fontId="5" fillId="3" borderId="2" xfId="0" applyFont="1" applyFill="1" applyBorder="1" applyAlignment="1" applyProtection="1">
      <alignment horizontal="center" vertical="center"/>
    </xf>
    <xf numFmtId="0" fontId="7" fillId="0" borderId="7" xfId="0" applyFont="1" applyBorder="1" applyProtection="1"/>
    <xf numFmtId="0" fontId="7" fillId="0" borderId="0" xfId="0" applyFont="1" applyBorder="1" applyProtection="1"/>
    <xf numFmtId="0" fontId="7" fillId="0" borderId="8" xfId="0" applyFont="1" applyBorder="1" applyProtection="1"/>
    <xf numFmtId="0" fontId="6" fillId="3" borderId="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170" fontId="6" fillId="3" borderId="2" xfId="0" applyNumberFormat="1" applyFont="1" applyFill="1" applyBorder="1" applyAlignment="1" applyProtection="1">
      <alignment vertical="center"/>
    </xf>
    <xf numFmtId="0" fontId="7" fillId="7" borderId="11" xfId="0" applyFont="1" applyFill="1" applyBorder="1" applyAlignment="1" applyProtection="1">
      <alignment horizontal="center" vertical="center"/>
    </xf>
    <xf numFmtId="0" fontId="9" fillId="0" borderId="7" xfId="0" applyFont="1" applyBorder="1" applyProtection="1"/>
    <xf numFmtId="0" fontId="9" fillId="0" borderId="0" xfId="0" applyFont="1" applyBorder="1" applyProtection="1"/>
    <xf numFmtId="0" fontId="9" fillId="0" borderId="8" xfId="0" applyFont="1" applyBorder="1" applyProtection="1"/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10" fillId="7" borderId="2" xfId="0" applyFont="1" applyFill="1" applyBorder="1" applyAlignment="1" applyProtection="1">
      <alignment horizontal="center" vertical="center"/>
    </xf>
    <xf numFmtId="2" fontId="10" fillId="7" borderId="2" xfId="0" applyNumberFormat="1" applyFont="1" applyFill="1" applyBorder="1" applyAlignment="1" applyProtection="1">
      <alignment horizontal="center" vertical="center"/>
    </xf>
    <xf numFmtId="43" fontId="0" fillId="0" borderId="0" xfId="0" applyNumberFormat="1" applyProtection="1"/>
    <xf numFmtId="0" fontId="0" fillId="0" borderId="0" xfId="0" applyBorder="1" applyAlignment="1" applyProtection="1">
      <alignment horizontal="center"/>
    </xf>
    <xf numFmtId="2" fontId="8" fillId="3" borderId="2" xfId="0" applyNumberFormat="1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2" fillId="0" borderId="7" xfId="0" applyFont="1" applyBorder="1" applyProtection="1"/>
    <xf numFmtId="0" fontId="12" fillId="0" borderId="0" xfId="0" applyFont="1" applyBorder="1" applyProtection="1"/>
    <xf numFmtId="0" fontId="12" fillId="0" borderId="8" xfId="0" applyFont="1" applyBorder="1" applyProtection="1"/>
    <xf numFmtId="0" fontId="11" fillId="3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2" fillId="7" borderId="2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170" fontId="11" fillId="3" borderId="2" xfId="0" applyNumberFormat="1" applyFont="1" applyFill="1" applyBorder="1" applyAlignment="1" applyProtection="1">
      <alignment vertical="center"/>
    </xf>
    <xf numFmtId="0" fontId="12" fillId="7" borderId="11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8" xfId="0" applyFont="1" applyBorder="1" applyProtection="1"/>
    <xf numFmtId="0" fontId="14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5" fillId="0" borderId="7" xfId="0" applyFont="1" applyBorder="1" applyProtection="1"/>
    <xf numFmtId="0" fontId="5" fillId="0" borderId="0" xfId="0" applyFont="1" applyBorder="1" applyProtection="1"/>
    <xf numFmtId="170" fontId="5" fillId="0" borderId="8" xfId="0" applyNumberFormat="1" applyFont="1" applyBorder="1" applyProtection="1"/>
    <xf numFmtId="0" fontId="16" fillId="3" borderId="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vertical="center"/>
    </xf>
    <xf numFmtId="0" fontId="17" fillId="7" borderId="2" xfId="0" applyFont="1" applyFill="1" applyBorder="1" applyAlignment="1" applyProtection="1">
      <alignment horizontal="center" vertical="center"/>
    </xf>
    <xf numFmtId="10" fontId="0" fillId="0" borderId="0" xfId="0" applyNumberFormat="1" applyProtection="1"/>
    <xf numFmtId="0" fontId="20" fillId="0" borderId="0" xfId="0" applyFont="1" applyProtection="1"/>
    <xf numFmtId="0" fontId="0" fillId="0" borderId="16" xfId="0" applyBorder="1" applyProtection="1"/>
    <xf numFmtId="0" fontId="0" fillId="0" borderId="17" xfId="0" applyBorder="1" applyProtection="1"/>
    <xf numFmtId="0" fontId="3" fillId="3" borderId="19" xfId="0" applyFont="1" applyFill="1" applyBorder="1" applyAlignment="1" applyProtection="1">
      <alignment vertical="center"/>
    </xf>
    <xf numFmtId="0" fontId="5" fillId="7" borderId="18" xfId="0" applyFont="1" applyFill="1" applyBorder="1" applyAlignment="1" applyProtection="1">
      <alignment horizontal="center" vertical="center"/>
    </xf>
    <xf numFmtId="169" fontId="7" fillId="12" borderId="2" xfId="1" applyFont="1" applyFill="1" applyBorder="1" applyAlignment="1" applyProtection="1">
      <alignment horizontal="left" vertical="center"/>
      <protection locked="0"/>
    </xf>
    <xf numFmtId="170" fontId="12" fillId="12" borderId="2" xfId="1" applyNumberFormat="1" applyFont="1" applyFill="1" applyBorder="1" applyAlignment="1" applyProtection="1">
      <alignment vertical="center"/>
      <protection locked="0"/>
    </xf>
    <xf numFmtId="169" fontId="12" fillId="12" borderId="2" xfId="1" applyFont="1" applyFill="1" applyBorder="1" applyAlignment="1" applyProtection="1">
      <alignment horizontal="left" vertical="center"/>
      <protection locked="0"/>
    </xf>
    <xf numFmtId="169" fontId="5" fillId="12" borderId="2" xfId="1" applyFont="1" applyFill="1" applyBorder="1" applyAlignment="1" applyProtection="1">
      <alignment horizontal="left" vertical="center"/>
      <protection locked="0"/>
    </xf>
    <xf numFmtId="169" fontId="28" fillId="7" borderId="2" xfId="1" applyFont="1" applyFill="1" applyBorder="1" applyAlignment="1" applyProtection="1">
      <alignment horizontal="left" vertical="center"/>
    </xf>
    <xf numFmtId="169" fontId="28" fillId="7" borderId="2" xfId="1" applyNumberFormat="1" applyFont="1" applyFill="1" applyBorder="1" applyAlignment="1" applyProtection="1">
      <alignment vertical="center"/>
    </xf>
    <xf numFmtId="0" fontId="30" fillId="0" borderId="0" xfId="0" applyFont="1" applyProtection="1"/>
    <xf numFmtId="0" fontId="6" fillId="3" borderId="6" xfId="0" applyFont="1" applyFill="1" applyBorder="1" applyAlignment="1" applyProtection="1">
      <alignment horizontal="center" vertical="center"/>
    </xf>
    <xf numFmtId="2" fontId="7" fillId="7" borderId="2" xfId="0" applyNumberFormat="1" applyFont="1" applyFill="1" applyBorder="1" applyAlignment="1" applyProtection="1">
      <alignment vertical="center"/>
    </xf>
    <xf numFmtId="0" fontId="0" fillId="0" borderId="0" xfId="0" applyNumberFormat="1" applyProtection="1"/>
    <xf numFmtId="0" fontId="0" fillId="3" borderId="2" xfId="0" applyFill="1" applyBorder="1" applyAlignment="1">
      <alignment vertical="top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2" fillId="0" borderId="0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31" fillId="0" borderId="5" xfId="0" applyFont="1" applyFill="1" applyBorder="1" applyAlignment="1" applyProtection="1">
      <alignment horizontal="center" vertical="center"/>
    </xf>
    <xf numFmtId="0" fontId="35" fillId="15" borderId="2" xfId="0" applyFont="1" applyFill="1" applyBorder="1" applyAlignment="1">
      <alignment horizontal="center" vertical="center"/>
    </xf>
    <xf numFmtId="0" fontId="35" fillId="15" borderId="2" xfId="0" applyFont="1" applyFill="1" applyBorder="1" applyAlignment="1">
      <alignment horizontal="center" vertical="center" wrapText="1"/>
    </xf>
    <xf numFmtId="0" fontId="0" fillId="16" borderId="27" xfId="0" applyFill="1" applyBorder="1" applyAlignment="1">
      <alignment horizontal="center" vertical="center"/>
    </xf>
    <xf numFmtId="0" fontId="0" fillId="16" borderId="27" xfId="0" applyFill="1" applyBorder="1" applyAlignment="1">
      <alignment vertical="center" wrapText="1"/>
    </xf>
    <xf numFmtId="0" fontId="0" fillId="16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justify" vertical="center" wrapText="1"/>
    </xf>
    <xf numFmtId="2" fontId="1" fillId="14" borderId="2" xfId="0" applyNumberFormat="1" applyFont="1" applyFill="1" applyBorder="1" applyAlignment="1">
      <alignment vertical="center"/>
    </xf>
    <xf numFmtId="4" fontId="1" fillId="14" borderId="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16" borderId="27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1" fillId="14" borderId="2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2" fontId="1" fillId="14" borderId="2" xfId="0" applyNumberFormat="1" applyFont="1" applyFill="1" applyBorder="1" applyAlignment="1">
      <alignment vertical="center" wrapText="1"/>
    </xf>
    <xf numFmtId="0" fontId="0" fillId="0" borderId="0" xfId="0"/>
    <xf numFmtId="169" fontId="5" fillId="7" borderId="2" xfId="1" applyFont="1" applyFill="1" applyBorder="1" applyAlignment="1" applyProtection="1">
      <alignment horizontal="left" vertical="center"/>
    </xf>
    <xf numFmtId="169" fontId="3" fillId="3" borderId="2" xfId="1" applyFont="1" applyFill="1" applyBorder="1" applyAlignment="1" applyProtection="1">
      <alignment horizontal="right" vertical="center"/>
    </xf>
    <xf numFmtId="169" fontId="7" fillId="7" borderId="2" xfId="1" applyFont="1" applyFill="1" applyBorder="1" applyAlignment="1" applyProtection="1">
      <alignment horizontal="left" vertical="center"/>
    </xf>
    <xf numFmtId="169" fontId="6" fillId="3" borderId="2" xfId="1" applyFont="1" applyFill="1" applyBorder="1" applyAlignment="1" applyProtection="1">
      <alignment horizontal="right" vertical="center"/>
    </xf>
    <xf numFmtId="169" fontId="7" fillId="7" borderId="12" xfId="1" applyFont="1" applyFill="1" applyBorder="1" applyAlignment="1" applyProtection="1">
      <alignment horizontal="left" vertical="center"/>
    </xf>
    <xf numFmtId="169" fontId="6" fillId="3" borderId="14" xfId="1" applyFont="1" applyFill="1" applyBorder="1" applyAlignment="1" applyProtection="1">
      <alignment horizontal="right" vertical="center"/>
    </xf>
    <xf numFmtId="169" fontId="10" fillId="7" borderId="2" xfId="1" applyFont="1" applyFill="1" applyBorder="1" applyAlignment="1" applyProtection="1">
      <alignment horizontal="left" vertical="center"/>
    </xf>
    <xf numFmtId="169" fontId="8" fillId="3" borderId="2" xfId="1" applyFont="1" applyFill="1" applyBorder="1" applyAlignment="1" applyProtection="1">
      <alignment horizontal="right" vertical="center"/>
    </xf>
    <xf numFmtId="169" fontId="9" fillId="7" borderId="12" xfId="1" applyFont="1" applyFill="1" applyBorder="1" applyAlignment="1" applyProtection="1">
      <alignment horizontal="left" vertical="center"/>
    </xf>
    <xf numFmtId="169" fontId="8" fillId="3" borderId="14" xfId="1" applyFont="1" applyFill="1" applyBorder="1" applyAlignment="1" applyProtection="1">
      <alignment horizontal="right" vertical="center"/>
    </xf>
    <xf numFmtId="169" fontId="12" fillId="7" borderId="2" xfId="1" applyFont="1" applyFill="1" applyBorder="1" applyAlignment="1" applyProtection="1">
      <alignment horizontal="left" vertical="center"/>
    </xf>
    <xf numFmtId="169" fontId="11" fillId="3" borderId="2" xfId="1" applyFont="1" applyFill="1" applyBorder="1" applyAlignment="1" applyProtection="1">
      <alignment horizontal="right" vertical="center"/>
    </xf>
    <xf numFmtId="169" fontId="12" fillId="7" borderId="12" xfId="1" applyFont="1" applyFill="1" applyBorder="1" applyAlignment="1" applyProtection="1">
      <alignment horizontal="left" vertical="center"/>
    </xf>
    <xf numFmtId="169" fontId="11" fillId="3" borderId="14" xfId="1" applyFont="1" applyFill="1" applyBorder="1" applyAlignment="1" applyProtection="1">
      <alignment horizontal="right" vertical="center"/>
    </xf>
    <xf numFmtId="169" fontId="14" fillId="3" borderId="2" xfId="1" applyFont="1" applyFill="1" applyBorder="1" applyAlignment="1" applyProtection="1">
      <alignment horizontal="right" vertical="center"/>
    </xf>
    <xf numFmtId="169" fontId="17" fillId="7" borderId="2" xfId="1" applyFont="1" applyFill="1" applyBorder="1" applyAlignment="1" applyProtection="1">
      <alignment horizontal="left" vertical="center"/>
    </xf>
    <xf numFmtId="170" fontId="18" fillId="7" borderId="2" xfId="1" applyNumberFormat="1" applyFont="1" applyFill="1" applyBorder="1" applyAlignment="1" applyProtection="1">
      <alignment vertical="center"/>
    </xf>
    <xf numFmtId="169" fontId="19" fillId="7" borderId="2" xfId="1" applyFont="1" applyFill="1" applyBorder="1" applyAlignment="1" applyProtection="1">
      <alignment horizontal="left" vertical="center"/>
    </xf>
    <xf numFmtId="169" fontId="16" fillId="3" borderId="2" xfId="1" applyFont="1" applyFill="1" applyBorder="1" applyAlignment="1" applyProtection="1">
      <alignment horizontal="left" vertical="center"/>
    </xf>
    <xf numFmtId="169" fontId="5" fillId="7" borderId="19" xfId="1" applyFont="1" applyFill="1" applyBorder="1" applyAlignment="1" applyProtection="1">
      <alignment horizontal="left" vertical="center"/>
    </xf>
    <xf numFmtId="169" fontId="3" fillId="3" borderId="19" xfId="1" applyFont="1" applyFill="1" applyBorder="1" applyAlignment="1" applyProtection="1">
      <alignment horizontal="left" vertical="center"/>
    </xf>
    <xf numFmtId="169" fontId="5" fillId="7" borderId="20" xfId="1" applyFont="1" applyFill="1" applyBorder="1" applyAlignment="1" applyProtection="1">
      <alignment horizontal="left" vertical="center"/>
    </xf>
    <xf numFmtId="169" fontId="3" fillId="3" borderId="22" xfId="1" applyFont="1" applyFill="1" applyBorder="1" applyAlignment="1" applyProtection="1">
      <alignment horizontal="right" vertical="center"/>
    </xf>
    <xf numFmtId="169" fontId="12" fillId="7" borderId="2" xfId="1" applyNumberFormat="1" applyFont="1" applyFill="1" applyBorder="1" applyAlignment="1" applyProtection="1">
      <alignment vertical="center"/>
    </xf>
    <xf numFmtId="0" fontId="0" fillId="0" borderId="0" xfId="0" applyProtection="1"/>
    <xf numFmtId="2" fontId="0" fillId="0" borderId="0" xfId="0" applyNumberFormat="1" applyProtection="1"/>
    <xf numFmtId="0" fontId="3" fillId="3" borderId="2" xfId="0" applyFont="1" applyFill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1" fillId="6" borderId="7" xfId="0" applyFont="1" applyFill="1" applyBorder="1" applyAlignment="1" applyProtection="1">
      <alignment horizontal="center" vertical="center"/>
    </xf>
    <xf numFmtId="169" fontId="0" fillId="0" borderId="0" xfId="0" applyNumberFormat="1" applyProtection="1"/>
    <xf numFmtId="0" fontId="5" fillId="3" borderId="2" xfId="0" applyFont="1" applyFill="1" applyBorder="1" applyAlignment="1" applyProtection="1">
      <alignment horizontal="center" vertical="center"/>
    </xf>
    <xf numFmtId="0" fontId="7" fillId="0" borderId="7" xfId="0" applyFont="1" applyBorder="1" applyProtection="1"/>
    <xf numFmtId="0" fontId="7" fillId="0" borderId="0" xfId="0" applyFont="1" applyBorder="1" applyProtection="1"/>
    <xf numFmtId="0" fontId="7" fillId="0" borderId="8" xfId="0" applyFont="1" applyBorder="1" applyProtection="1"/>
    <xf numFmtId="0" fontId="6" fillId="3" borderId="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170" fontId="6" fillId="3" borderId="2" xfId="0" applyNumberFormat="1" applyFont="1" applyFill="1" applyBorder="1" applyAlignment="1" applyProtection="1">
      <alignment vertical="center"/>
    </xf>
    <xf numFmtId="0" fontId="7" fillId="7" borderId="11" xfId="0" applyFont="1" applyFill="1" applyBorder="1" applyAlignment="1" applyProtection="1">
      <alignment horizontal="center" vertical="center"/>
    </xf>
    <xf numFmtId="0" fontId="9" fillId="0" borderId="7" xfId="0" applyFont="1" applyBorder="1" applyProtection="1"/>
    <xf numFmtId="0" fontId="9" fillId="0" borderId="0" xfId="0" applyFont="1" applyBorder="1" applyProtection="1"/>
    <xf numFmtId="0" fontId="9" fillId="0" borderId="8" xfId="0" applyFont="1" applyBorder="1" applyProtection="1"/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10" fillId="7" borderId="2" xfId="0" applyFont="1" applyFill="1" applyBorder="1" applyAlignment="1" applyProtection="1">
      <alignment horizontal="center" vertical="center"/>
    </xf>
    <xf numFmtId="2" fontId="10" fillId="7" borderId="2" xfId="0" applyNumberFormat="1" applyFont="1" applyFill="1" applyBorder="1" applyAlignment="1" applyProtection="1">
      <alignment horizontal="center" vertical="center"/>
    </xf>
    <xf numFmtId="43" fontId="0" fillId="0" borderId="0" xfId="0" applyNumberFormat="1" applyProtection="1"/>
    <xf numFmtId="0" fontId="0" fillId="0" borderId="0" xfId="0" applyBorder="1" applyAlignment="1" applyProtection="1">
      <alignment horizontal="center"/>
    </xf>
    <xf numFmtId="2" fontId="8" fillId="3" borderId="2" xfId="0" applyNumberFormat="1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2" fillId="0" borderId="7" xfId="0" applyFont="1" applyBorder="1" applyProtection="1"/>
    <xf numFmtId="0" fontId="12" fillId="0" borderId="0" xfId="0" applyFont="1" applyBorder="1" applyProtection="1"/>
    <xf numFmtId="0" fontId="12" fillId="0" borderId="8" xfId="0" applyFont="1" applyBorder="1" applyProtection="1"/>
    <xf numFmtId="0" fontId="11" fillId="3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2" fillId="7" borderId="2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170" fontId="11" fillId="3" borderId="2" xfId="0" applyNumberFormat="1" applyFont="1" applyFill="1" applyBorder="1" applyAlignment="1" applyProtection="1">
      <alignment vertical="center"/>
    </xf>
    <xf numFmtId="0" fontId="12" fillId="7" borderId="11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8" xfId="0" applyFont="1" applyBorder="1" applyProtection="1"/>
    <xf numFmtId="0" fontId="14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5" fillId="0" borderId="7" xfId="0" applyFont="1" applyBorder="1" applyProtection="1"/>
    <xf numFmtId="0" fontId="5" fillId="0" borderId="0" xfId="0" applyFont="1" applyBorder="1" applyProtection="1"/>
    <xf numFmtId="170" fontId="5" fillId="0" borderId="8" xfId="0" applyNumberFormat="1" applyFont="1" applyBorder="1" applyProtection="1"/>
    <xf numFmtId="0" fontId="16" fillId="3" borderId="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vertical="center"/>
    </xf>
    <xf numFmtId="0" fontId="17" fillId="7" borderId="2" xfId="0" applyFont="1" applyFill="1" applyBorder="1" applyAlignment="1" applyProtection="1">
      <alignment horizontal="center" vertical="center"/>
    </xf>
    <xf numFmtId="10" fontId="0" fillId="0" borderId="0" xfId="0" applyNumberFormat="1" applyProtection="1"/>
    <xf numFmtId="0" fontId="20" fillId="0" borderId="0" xfId="0" applyFont="1" applyProtection="1"/>
    <xf numFmtId="0" fontId="0" fillId="0" borderId="16" xfId="0" applyBorder="1" applyProtection="1"/>
    <xf numFmtId="0" fontId="0" fillId="0" borderId="17" xfId="0" applyBorder="1" applyProtection="1"/>
    <xf numFmtId="0" fontId="3" fillId="3" borderId="19" xfId="0" applyFont="1" applyFill="1" applyBorder="1" applyAlignment="1" applyProtection="1">
      <alignment vertical="center"/>
    </xf>
    <xf numFmtId="0" fontId="5" fillId="7" borderId="18" xfId="0" applyFont="1" applyFill="1" applyBorder="1" applyAlignment="1" applyProtection="1">
      <alignment horizontal="center" vertical="center"/>
    </xf>
    <xf numFmtId="169" fontId="7" fillId="12" borderId="2" xfId="1" applyFont="1" applyFill="1" applyBorder="1" applyAlignment="1" applyProtection="1">
      <alignment horizontal="left" vertical="center"/>
      <protection locked="0"/>
    </xf>
    <xf numFmtId="170" fontId="12" fillId="12" borderId="2" xfId="1" applyNumberFormat="1" applyFont="1" applyFill="1" applyBorder="1" applyAlignment="1" applyProtection="1">
      <alignment vertical="center"/>
      <protection locked="0"/>
    </xf>
    <xf numFmtId="169" fontId="12" fillId="12" borderId="2" xfId="1" applyFont="1" applyFill="1" applyBorder="1" applyAlignment="1" applyProtection="1">
      <alignment horizontal="left" vertical="center"/>
      <protection locked="0"/>
    </xf>
    <xf numFmtId="169" fontId="5" fillId="12" borderId="2" xfId="1" applyFont="1" applyFill="1" applyBorder="1" applyAlignment="1" applyProtection="1">
      <alignment horizontal="left" vertical="center"/>
      <protection locked="0"/>
    </xf>
    <xf numFmtId="169" fontId="28" fillId="7" borderId="2" xfId="1" applyFont="1" applyFill="1" applyBorder="1" applyAlignment="1" applyProtection="1">
      <alignment horizontal="left" vertical="center"/>
    </xf>
    <xf numFmtId="169" fontId="28" fillId="7" borderId="2" xfId="1" applyNumberFormat="1" applyFont="1" applyFill="1" applyBorder="1" applyAlignment="1" applyProtection="1">
      <alignment vertical="center"/>
    </xf>
    <xf numFmtId="169" fontId="7" fillId="7" borderId="2" xfId="1" applyNumberFormat="1" applyFont="1" applyFill="1" applyBorder="1" applyAlignment="1" applyProtection="1">
      <alignment horizontal="center" vertical="center"/>
    </xf>
    <xf numFmtId="169" fontId="7" fillId="7" borderId="2" xfId="1" applyNumberFormat="1" applyFont="1" applyFill="1" applyBorder="1" applyAlignment="1" applyProtection="1">
      <alignment vertical="center"/>
    </xf>
    <xf numFmtId="0" fontId="30" fillId="0" borderId="0" xfId="0" applyFont="1" applyProtection="1"/>
    <xf numFmtId="0" fontId="6" fillId="3" borderId="6" xfId="0" applyFont="1" applyFill="1" applyBorder="1" applyAlignment="1" applyProtection="1">
      <alignment horizontal="center" vertical="center"/>
    </xf>
    <xf numFmtId="2" fontId="7" fillId="7" borderId="2" xfId="0" applyNumberFormat="1" applyFont="1" applyFill="1" applyBorder="1" applyAlignment="1" applyProtection="1">
      <alignment vertical="center"/>
    </xf>
    <xf numFmtId="0" fontId="0" fillId="0" borderId="0" xfId="0" applyNumberFormat="1" applyProtection="1"/>
    <xf numFmtId="0" fontId="30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right" vertical="center"/>
    </xf>
    <xf numFmtId="0" fontId="1" fillId="14" borderId="5" xfId="0" applyFont="1" applyFill="1" applyBorder="1" applyAlignment="1">
      <alignment horizontal="right" vertical="center"/>
    </xf>
    <xf numFmtId="0" fontId="1" fillId="14" borderId="6" xfId="0" applyFont="1" applyFill="1" applyBorder="1" applyAlignment="1">
      <alignment horizontal="right" vertical="center"/>
    </xf>
    <xf numFmtId="0" fontId="5" fillId="7" borderId="2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3" borderId="18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9" fillId="7" borderId="2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18" fillId="7" borderId="2" xfId="0" applyFont="1" applyFill="1" applyBorder="1" applyAlignment="1" applyProtection="1">
      <alignment horizontal="center" vertical="center"/>
    </xf>
    <xf numFmtId="0" fontId="18" fillId="7" borderId="2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horizontal="left" vertical="center"/>
    </xf>
    <xf numFmtId="0" fontId="11" fillId="3" borderId="13" xfId="0" applyFont="1" applyFill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5" fillId="7" borderId="2" xfId="0" applyFont="1" applyFill="1" applyBorder="1" applyAlignment="1" applyProtection="1">
      <alignment horizontal="left" vertical="center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12" fillId="12" borderId="5" xfId="0" applyFont="1" applyFill="1" applyBorder="1" applyAlignment="1" applyProtection="1">
      <alignment horizontal="left" vertical="center"/>
      <protection locked="0"/>
    </xf>
    <xf numFmtId="0" fontId="12" fillId="12" borderId="6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</xf>
    <xf numFmtId="0" fontId="12" fillId="12" borderId="2" xfId="0" applyFont="1" applyFill="1" applyBorder="1" applyAlignment="1" applyProtection="1">
      <alignment horizontal="left" vertical="center"/>
      <protection locked="0"/>
    </xf>
    <xf numFmtId="0" fontId="28" fillId="7" borderId="4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/>
    </xf>
    <xf numFmtId="0" fontId="28" fillId="7" borderId="6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168" fontId="3" fillId="11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7" fillId="12" borderId="2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/>
      <protection locked="0"/>
    </xf>
    <xf numFmtId="167" fontId="4" fillId="4" borderId="2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/>
    </xf>
    <xf numFmtId="165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</xf>
    <xf numFmtId="166" fontId="4" fillId="4" borderId="2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right" vertical="top" wrapText="1"/>
    </xf>
    <xf numFmtId="174" fontId="1" fillId="5" borderId="6" xfId="0" applyNumberFormat="1" applyFont="1" applyFill="1" applyBorder="1" applyAlignment="1">
      <alignment horizontal="center" vertical="top" wrapText="1"/>
    </xf>
    <xf numFmtId="4" fontId="1" fillId="5" borderId="2" xfId="1" applyNumberFormat="1" applyFont="1" applyFill="1" applyBorder="1" applyAlignment="1" applyProtection="1">
      <alignment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vertical="top" wrapText="1"/>
    </xf>
    <xf numFmtId="0" fontId="35" fillId="16" borderId="33" xfId="0" applyFont="1" applyFill="1" applyBorder="1" applyAlignment="1">
      <alignment horizontal="center" vertical="center" wrapText="1"/>
    </xf>
    <xf numFmtId="0" fontId="35" fillId="16" borderId="4" xfId="0" applyFont="1" applyFill="1" applyBorder="1" applyAlignment="1">
      <alignment horizontal="center" vertical="center" wrapText="1"/>
    </xf>
    <xf numFmtId="4" fontId="0" fillId="16" borderId="34" xfId="0" applyNumberFormat="1" applyFill="1" applyBorder="1" applyAlignment="1">
      <alignment horizontal="center" vertical="center" wrapText="1"/>
    </xf>
    <xf numFmtId="0" fontId="35" fillId="15" borderId="27" xfId="0" applyFont="1" applyFill="1" applyBorder="1" applyAlignment="1">
      <alignment horizontal="center" vertical="center" wrapText="1"/>
    </xf>
    <xf numFmtId="0" fontId="1" fillId="14" borderId="35" xfId="0" applyFont="1" applyFill="1" applyBorder="1" applyAlignment="1">
      <alignment horizontal="right" vertical="center"/>
    </xf>
    <xf numFmtId="2" fontId="35" fillId="17" borderId="36" xfId="0" applyNumberFormat="1" applyFont="1" applyFill="1" applyBorder="1" applyAlignment="1">
      <alignment horizontal="center" vertical="center"/>
    </xf>
    <xf numFmtId="2" fontId="35" fillId="17" borderId="37" xfId="0" applyNumberFormat="1" applyFont="1" applyFill="1" applyBorder="1" applyAlignment="1">
      <alignment horizontal="center" vertical="center"/>
    </xf>
    <xf numFmtId="2" fontId="35" fillId="17" borderId="38" xfId="0" applyNumberFormat="1" applyFont="1" applyFill="1" applyBorder="1" applyAlignment="1">
      <alignment horizontal="center" vertical="center"/>
    </xf>
    <xf numFmtId="2" fontId="35" fillId="17" borderId="39" xfId="0" applyNumberFormat="1" applyFont="1" applyFill="1" applyBorder="1" applyAlignment="1">
      <alignment horizontal="center" vertical="center"/>
    </xf>
    <xf numFmtId="0" fontId="35" fillId="16" borderId="33" xfId="0" applyFont="1" applyFill="1" applyBorder="1" applyAlignment="1">
      <alignment horizontal="center" vertical="center"/>
    </xf>
    <xf numFmtId="0" fontId="35" fillId="16" borderId="4" xfId="0" applyFont="1" applyFill="1" applyBorder="1" applyAlignment="1">
      <alignment horizontal="center" vertical="center"/>
    </xf>
    <xf numFmtId="2" fontId="35" fillId="16" borderId="34" xfId="0" applyNumberFormat="1" applyFont="1" applyFill="1" applyBorder="1" applyAlignment="1">
      <alignment horizontal="center" vertical="center"/>
    </xf>
    <xf numFmtId="2" fontId="0" fillId="17" borderId="36" xfId="0" applyNumberFormat="1" applyFill="1" applyBorder="1" applyAlignment="1">
      <alignment horizontal="center" vertical="center"/>
    </xf>
    <xf numFmtId="2" fontId="0" fillId="17" borderId="37" xfId="0" applyNumberFormat="1" applyFill="1" applyBorder="1" applyAlignment="1">
      <alignment horizontal="center" vertical="center"/>
    </xf>
    <xf numFmtId="2" fontId="0" fillId="17" borderId="39" xfId="0" applyNumberFormat="1" applyFill="1" applyBorder="1" applyAlignment="1">
      <alignment horizontal="center" vertical="center"/>
    </xf>
    <xf numFmtId="2" fontId="0" fillId="17" borderId="40" xfId="0" applyNumberFormat="1" applyFill="1" applyBorder="1" applyAlignment="1">
      <alignment horizontal="center" vertical="center"/>
    </xf>
    <xf numFmtId="0" fontId="0" fillId="3" borderId="4" xfId="0" applyFont="1" applyFill="1" applyBorder="1" applyProtection="1"/>
    <xf numFmtId="4" fontId="0" fillId="3" borderId="28" xfId="0" applyNumberFormat="1" applyFill="1" applyBorder="1" applyAlignment="1" applyProtection="1">
      <alignment horizontal="center"/>
    </xf>
    <xf numFmtId="4" fontId="0" fillId="4" borderId="36" xfId="0" applyNumberFormat="1" applyFill="1" applyBorder="1" applyAlignment="1" applyProtection="1">
      <alignment horizontal="center"/>
      <protection locked="0"/>
    </xf>
    <xf numFmtId="4" fontId="0" fillId="4" borderId="39" xfId="0" applyNumberFormat="1" applyFill="1" applyBorder="1" applyAlignment="1" applyProtection="1">
      <alignment horizontal="center"/>
      <protection locked="0"/>
    </xf>
    <xf numFmtId="4" fontId="0" fillId="4" borderId="32" xfId="0" applyNumberFormat="1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4" fontId="26" fillId="4" borderId="41" xfId="0" applyNumberFormat="1" applyFont="1" applyFill="1" applyBorder="1" applyAlignment="1" applyProtection="1">
      <alignment horizontal="center"/>
      <protection locked="0"/>
    </xf>
    <xf numFmtId="4" fontId="26" fillId="4" borderId="42" xfId="0" applyNumberFormat="1" applyFont="1" applyFill="1" applyBorder="1" applyAlignment="1" applyProtection="1">
      <alignment horizontal="center"/>
      <protection locked="0"/>
    </xf>
    <xf numFmtId="4" fontId="26" fillId="4" borderId="43" xfId="0" applyNumberFormat="1" applyFont="1" applyFill="1" applyBorder="1" applyAlignment="1" applyProtection="1">
      <alignment horizontal="center"/>
      <protection locked="0"/>
    </xf>
    <xf numFmtId="169" fontId="7" fillId="7" borderId="6" xfId="1" applyFont="1" applyFill="1" applyBorder="1" applyAlignment="1" applyProtection="1">
      <alignment horizontal="left" vertical="center"/>
    </xf>
    <xf numFmtId="169" fontId="7" fillId="7" borderId="27" xfId="1" applyNumberFormat="1" applyFont="1" applyFill="1" applyBorder="1" applyAlignment="1" applyProtection="1">
      <alignment vertical="center"/>
    </xf>
    <xf numFmtId="169" fontId="7" fillId="7" borderId="28" xfId="1" applyNumberFormat="1" applyFont="1" applyFill="1" applyBorder="1" applyAlignment="1" applyProtection="1">
      <alignment vertical="center"/>
    </xf>
    <xf numFmtId="169" fontId="7" fillId="4" borderId="32" xfId="1" applyNumberFormat="1" applyFont="1" applyFill="1" applyBorder="1" applyAlignment="1" applyProtection="1">
      <alignment vertical="center"/>
      <protection locked="0"/>
    </xf>
    <xf numFmtId="0" fontId="17" fillId="7" borderId="4" xfId="0" applyFont="1" applyFill="1" applyBorder="1" applyAlignment="1" applyProtection="1">
      <alignment horizontal="left" vertical="center"/>
    </xf>
    <xf numFmtId="169" fontId="17" fillId="7" borderId="6" xfId="1" applyFont="1" applyFill="1" applyBorder="1" applyAlignment="1" applyProtection="1">
      <alignment horizontal="left" vertical="center"/>
    </xf>
    <xf numFmtId="0" fontId="16" fillId="3" borderId="27" xfId="0" applyFont="1" applyFill="1" applyBorder="1" applyAlignment="1" applyProtection="1">
      <alignment horizontal="center" vertical="center"/>
    </xf>
    <xf numFmtId="170" fontId="18" fillId="7" borderId="27" xfId="1" applyNumberFormat="1" applyFont="1" applyFill="1" applyBorder="1" applyAlignment="1" applyProtection="1">
      <alignment vertical="center"/>
    </xf>
    <xf numFmtId="170" fontId="16" fillId="7" borderId="28" xfId="1" applyNumberFormat="1" applyFont="1" applyFill="1" applyBorder="1" applyAlignment="1" applyProtection="1">
      <alignment vertical="center"/>
    </xf>
    <xf numFmtId="169" fontId="16" fillId="3" borderId="28" xfId="1" applyFont="1" applyFill="1" applyBorder="1" applyAlignment="1" applyProtection="1">
      <alignment horizontal="left" vertical="center"/>
    </xf>
    <xf numFmtId="171" fontId="17" fillId="4" borderId="32" xfId="1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5B3D7"/>
      <rgbColor rgb="FF953735"/>
      <rgbColor rgb="FFEBF1DE"/>
      <rgbColor rgb="FFDBEEF4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10243E"/>
      <rgbColor rgb="FF31859C"/>
      <rgbColor rgb="FF0D0D0D"/>
      <rgbColor rgb="FF4A452A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1:H14"/>
  <sheetViews>
    <sheetView showGridLines="0" tabSelected="1" zoomScale="145" zoomScaleNormal="145" workbookViewId="0">
      <selection activeCell="F7" sqref="F7"/>
    </sheetView>
  </sheetViews>
  <sheetFormatPr defaultRowHeight="15"/>
  <cols>
    <col min="1" max="1" width="8.7109375" style="51" customWidth="1"/>
    <col min="2" max="2" width="47.85546875" style="51" customWidth="1"/>
    <col min="3" max="3" width="17.42578125" style="51" customWidth="1"/>
    <col min="4" max="5" width="8.7109375" style="51" customWidth="1"/>
    <col min="6" max="6" width="40.5703125" style="51" customWidth="1"/>
    <col min="7" max="7" width="13.5703125" style="51" customWidth="1"/>
    <col min="8" max="8" width="11.28515625" style="51" customWidth="1"/>
    <col min="9" max="1025" width="8.7109375" style="51" customWidth="1"/>
    <col min="1026" max="16384" width="9.140625" style="51"/>
  </cols>
  <sheetData>
    <row r="1" spans="2:8">
      <c r="B1" s="59" t="s">
        <v>0</v>
      </c>
      <c r="C1" s="55"/>
      <c r="D1" s="55"/>
      <c r="E1" s="55"/>
      <c r="F1" s="55"/>
      <c r="G1" s="55"/>
      <c r="H1" s="55"/>
    </row>
    <row r="2" spans="2:8">
      <c r="B2" s="61" t="s">
        <v>138</v>
      </c>
      <c r="C2" s="55"/>
      <c r="D2" s="55"/>
      <c r="E2" s="55"/>
      <c r="F2" s="55"/>
      <c r="G2" s="55"/>
      <c r="H2" s="55"/>
    </row>
    <row r="3" spans="2:8">
      <c r="B3" s="61" t="s">
        <v>139</v>
      </c>
      <c r="C3" s="55"/>
      <c r="D3" s="55"/>
      <c r="E3" s="55"/>
      <c r="F3" s="55"/>
      <c r="G3" s="55"/>
      <c r="H3" s="55"/>
    </row>
    <row r="4" spans="2:8">
      <c r="B4" s="61" t="s">
        <v>140</v>
      </c>
      <c r="C4" s="55"/>
      <c r="D4" s="55"/>
      <c r="E4" s="55"/>
      <c r="F4" s="55"/>
      <c r="G4" s="55"/>
      <c r="H4" s="55"/>
    </row>
    <row r="5" spans="2:8">
      <c r="B5" s="61" t="s">
        <v>141</v>
      </c>
      <c r="C5" s="55"/>
      <c r="D5" s="55"/>
      <c r="E5" s="55"/>
      <c r="F5" s="55"/>
      <c r="G5" s="55"/>
      <c r="H5" s="55"/>
    </row>
    <row r="6" spans="2:8" ht="15.75" thickBot="1"/>
    <row r="7" spans="2:8" ht="21.75" customHeight="1">
      <c r="B7" s="287"/>
      <c r="C7" s="287"/>
      <c r="D7" s="55"/>
      <c r="E7" s="55"/>
      <c r="F7" s="55"/>
      <c r="G7" s="55"/>
      <c r="H7" s="55"/>
    </row>
    <row r="8" spans="2:8" ht="18" customHeight="1">
      <c r="B8" s="55"/>
      <c r="C8" s="55"/>
      <c r="D8" s="55"/>
      <c r="E8" s="55"/>
      <c r="F8" s="57"/>
      <c r="G8" s="57"/>
      <c r="H8" s="57"/>
    </row>
    <row r="9" spans="2:8" ht="18" customHeight="1">
      <c r="B9" s="391" t="s">
        <v>1</v>
      </c>
      <c r="C9" s="393">
        <v>0</v>
      </c>
      <c r="D9" s="62" t="s">
        <v>142</v>
      </c>
      <c r="E9" s="55"/>
      <c r="F9" s="55"/>
      <c r="G9" s="55"/>
      <c r="H9" s="55"/>
    </row>
    <row r="10" spans="2:8" ht="18" customHeight="1">
      <c r="B10" s="391" t="s">
        <v>131</v>
      </c>
      <c r="C10" s="394">
        <v>0</v>
      </c>
      <c r="D10" s="62" t="s">
        <v>143</v>
      </c>
      <c r="E10" s="55"/>
      <c r="F10" s="55"/>
      <c r="G10" s="55"/>
      <c r="H10" s="55"/>
    </row>
    <row r="12" spans="2:8" ht="18" customHeight="1">
      <c r="B12" s="391" t="s">
        <v>2</v>
      </c>
      <c r="C12" s="395">
        <v>0</v>
      </c>
      <c r="D12" s="62" t="s">
        <v>144</v>
      </c>
      <c r="E12" s="55"/>
      <c r="F12" s="55"/>
      <c r="G12" s="55"/>
      <c r="H12" s="55"/>
    </row>
    <row r="13" spans="2:8" ht="18" customHeight="1">
      <c r="B13" s="391" t="s">
        <v>3</v>
      </c>
      <c r="C13" s="396">
        <v>4</v>
      </c>
      <c r="D13" s="62" t="s">
        <v>143</v>
      </c>
      <c r="E13" s="55"/>
      <c r="F13" s="55"/>
      <c r="G13" s="55"/>
      <c r="H13" s="55"/>
    </row>
    <row r="14" spans="2:8" ht="18" customHeight="1">
      <c r="B14" s="60" t="s">
        <v>128</v>
      </c>
      <c r="C14" s="392">
        <v>272.8</v>
      </c>
      <c r="D14" s="55"/>
      <c r="E14" s="55"/>
      <c r="F14" s="55"/>
      <c r="G14" s="55"/>
      <c r="H14" s="55"/>
    </row>
  </sheetData>
  <mergeCells count="1">
    <mergeCell ref="B7:C7"/>
  </mergeCells>
  <dataValidations count="1">
    <dataValidation type="whole" allowBlank="1" showInputMessage="1" showErrorMessage="1" promptTitle="Quantidade" prompt="Informar a quantidade diária de deslocamentos por funcionário SOMENTE SE HOUVER O FORNECIMENTO DE VALE-TRANSPORTE. Se não houver, digite zero." sqref="C13">
      <formula1>0</formula1>
      <formula2>4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zoomScale="110" zoomScaleNormal="110" workbookViewId="0">
      <selection activeCell="F18" sqref="F18"/>
    </sheetView>
  </sheetViews>
  <sheetFormatPr defaultRowHeight="15"/>
  <cols>
    <col min="1" max="1" width="15.42578125" customWidth="1"/>
    <col min="2" max="2" width="75" customWidth="1"/>
    <col min="3" max="3" width="16.28515625" customWidth="1"/>
    <col min="4" max="4" width="16.85546875" customWidth="1"/>
    <col min="5" max="5" width="17.85546875" customWidth="1"/>
  </cols>
  <sheetData>
    <row r="1" spans="1:6" ht="15" customHeight="1">
      <c r="A1" s="288" t="s">
        <v>163</v>
      </c>
      <c r="B1" s="289"/>
      <c r="C1" s="289"/>
      <c r="D1" s="289"/>
      <c r="E1" s="290"/>
    </row>
    <row r="2" spans="1:6" ht="15" customHeight="1">
      <c r="A2" s="288" t="s">
        <v>164</v>
      </c>
      <c r="B2" s="289"/>
      <c r="C2" s="289"/>
      <c r="D2" s="289"/>
      <c r="E2" s="290"/>
    </row>
    <row r="3" spans="1:6" s="63" customFormat="1" ht="23.25">
      <c r="A3" s="164"/>
      <c r="B3" s="165"/>
      <c r="C3" s="165"/>
      <c r="D3" s="168" t="s">
        <v>227</v>
      </c>
      <c r="E3" s="170"/>
      <c r="F3" s="169" t="s">
        <v>228</v>
      </c>
    </row>
    <row r="4" spans="1:6" ht="37.5" customHeight="1">
      <c r="A4" s="171" t="s">
        <v>165</v>
      </c>
      <c r="B4" s="171" t="s">
        <v>166</v>
      </c>
      <c r="C4" s="172" t="s">
        <v>183</v>
      </c>
      <c r="D4" s="378" t="s">
        <v>229</v>
      </c>
      <c r="E4" s="172" t="s">
        <v>230</v>
      </c>
    </row>
    <row r="5" spans="1:6" ht="60">
      <c r="A5" s="175">
        <v>1</v>
      </c>
      <c r="B5" s="174" t="s">
        <v>180</v>
      </c>
      <c r="C5" s="384">
        <v>4</v>
      </c>
      <c r="D5" s="387">
        <v>0</v>
      </c>
      <c r="E5" s="386">
        <f>D5*C5</f>
        <v>0</v>
      </c>
    </row>
    <row r="6" spans="1:6" ht="30">
      <c r="A6" s="175">
        <v>2</v>
      </c>
      <c r="B6" s="176" t="s">
        <v>167</v>
      </c>
      <c r="C6" s="385">
        <v>4</v>
      </c>
      <c r="D6" s="388">
        <v>0</v>
      </c>
      <c r="E6" s="386">
        <f t="shared" ref="E5:E9" si="0">D6*C6</f>
        <v>0</v>
      </c>
    </row>
    <row r="7" spans="1:6" ht="33" customHeight="1">
      <c r="A7" s="175">
        <v>3</v>
      </c>
      <c r="B7" s="176" t="s">
        <v>168</v>
      </c>
      <c r="C7" s="385">
        <v>4</v>
      </c>
      <c r="D7" s="388">
        <v>0</v>
      </c>
      <c r="E7" s="386">
        <f t="shared" si="0"/>
        <v>0</v>
      </c>
    </row>
    <row r="8" spans="1:6" ht="33" customHeight="1">
      <c r="A8" s="175">
        <v>4</v>
      </c>
      <c r="B8" s="176" t="s">
        <v>169</v>
      </c>
      <c r="C8" s="385">
        <v>8</v>
      </c>
      <c r="D8" s="388">
        <v>0</v>
      </c>
      <c r="E8" s="386">
        <f t="shared" si="0"/>
        <v>0</v>
      </c>
    </row>
    <row r="9" spans="1:6" s="63" customFormat="1" ht="45">
      <c r="A9" s="175">
        <v>5</v>
      </c>
      <c r="B9" s="176" t="s">
        <v>170</v>
      </c>
      <c r="C9" s="385">
        <v>4</v>
      </c>
      <c r="D9" s="389">
        <v>0</v>
      </c>
      <c r="E9" s="386">
        <f t="shared" si="0"/>
        <v>0</v>
      </c>
    </row>
    <row r="10" spans="1:6">
      <c r="A10" s="291" t="s">
        <v>179</v>
      </c>
      <c r="B10" s="292"/>
      <c r="C10" s="292"/>
      <c r="D10" s="379"/>
      <c r="E10" s="177">
        <f>SUM(E5:E9)</f>
        <v>0</v>
      </c>
    </row>
    <row r="11" spans="1:6">
      <c r="A11" s="291" t="s">
        <v>171</v>
      </c>
      <c r="B11" s="292"/>
      <c r="C11" s="292"/>
      <c r="D11" s="293"/>
      <c r="E11" s="177">
        <f>E10/12</f>
        <v>0</v>
      </c>
    </row>
    <row r="12" spans="1:6" s="166" customFormat="1" ht="23.25">
      <c r="A12" s="162"/>
      <c r="B12" s="163"/>
      <c r="C12" s="163"/>
      <c r="D12" s="168" t="s">
        <v>227</v>
      </c>
      <c r="E12" s="170"/>
      <c r="F12" s="169" t="s">
        <v>228</v>
      </c>
    </row>
    <row r="13" spans="1:6">
      <c r="A13" s="288" t="s">
        <v>172</v>
      </c>
      <c r="B13" s="289"/>
      <c r="C13" s="289"/>
      <c r="D13" s="289"/>
      <c r="E13" s="290"/>
    </row>
    <row r="14" spans="1:6">
      <c r="A14" s="288" t="s">
        <v>164</v>
      </c>
      <c r="B14" s="289"/>
      <c r="C14" s="289"/>
      <c r="D14" s="289"/>
      <c r="E14" s="290"/>
    </row>
    <row r="15" spans="1:6" ht="30">
      <c r="A15" s="171" t="s">
        <v>165</v>
      </c>
      <c r="B15" s="171" t="s">
        <v>166</v>
      </c>
      <c r="C15" s="172" t="s">
        <v>183</v>
      </c>
      <c r="D15" s="378" t="s">
        <v>229</v>
      </c>
      <c r="E15" s="172" t="s">
        <v>230</v>
      </c>
    </row>
    <row r="16" spans="1:6">
      <c r="A16" s="173">
        <v>1</v>
      </c>
      <c r="B16" s="174" t="s">
        <v>182</v>
      </c>
      <c r="C16" s="384">
        <v>2</v>
      </c>
      <c r="D16" s="390">
        <v>0</v>
      </c>
      <c r="E16" s="386">
        <f>D16*C16</f>
        <v>0</v>
      </c>
    </row>
    <row r="17" spans="1:5">
      <c r="A17" s="175">
        <v>2</v>
      </c>
      <c r="B17" s="174" t="s">
        <v>173</v>
      </c>
      <c r="C17" s="384">
        <v>2</v>
      </c>
      <c r="D17" s="388">
        <v>0</v>
      </c>
      <c r="E17" s="386">
        <f t="shared" ref="E17:E22" si="1">D17*C17</f>
        <v>0</v>
      </c>
    </row>
    <row r="18" spans="1:5">
      <c r="A18" s="175">
        <v>3</v>
      </c>
      <c r="B18" s="176" t="s">
        <v>174</v>
      </c>
      <c r="C18" s="385">
        <v>2</v>
      </c>
      <c r="D18" s="388">
        <v>0</v>
      </c>
      <c r="E18" s="386">
        <f t="shared" si="1"/>
        <v>0</v>
      </c>
    </row>
    <row r="19" spans="1:5">
      <c r="A19" s="175">
        <v>4</v>
      </c>
      <c r="B19" s="176" t="s">
        <v>175</v>
      </c>
      <c r="C19" s="385">
        <v>2</v>
      </c>
      <c r="D19" s="388">
        <v>0</v>
      </c>
      <c r="E19" s="386">
        <f t="shared" si="1"/>
        <v>0</v>
      </c>
    </row>
    <row r="20" spans="1:5">
      <c r="A20" s="175">
        <v>5</v>
      </c>
      <c r="B20" s="176" t="s">
        <v>176</v>
      </c>
      <c r="C20" s="385">
        <v>2</v>
      </c>
      <c r="D20" s="388">
        <v>0</v>
      </c>
      <c r="E20" s="386">
        <f t="shared" si="1"/>
        <v>0</v>
      </c>
    </row>
    <row r="21" spans="1:5">
      <c r="A21" s="175">
        <v>6</v>
      </c>
      <c r="B21" s="176" t="s">
        <v>177</v>
      </c>
      <c r="C21" s="385">
        <v>2</v>
      </c>
      <c r="D21" s="388">
        <v>0</v>
      </c>
      <c r="E21" s="386">
        <f t="shared" si="1"/>
        <v>0</v>
      </c>
    </row>
    <row r="22" spans="1:5" s="63" customFormat="1">
      <c r="A22" s="173">
        <v>7</v>
      </c>
      <c r="B22" s="174" t="s">
        <v>178</v>
      </c>
      <c r="C22" s="384">
        <v>2</v>
      </c>
      <c r="D22" s="389">
        <v>0</v>
      </c>
      <c r="E22" s="386">
        <f t="shared" si="1"/>
        <v>0</v>
      </c>
    </row>
    <row r="23" spans="1:5">
      <c r="A23" s="291" t="s">
        <v>179</v>
      </c>
      <c r="B23" s="292"/>
      <c r="C23" s="292"/>
      <c r="D23" s="379"/>
      <c r="E23" s="178">
        <f>SUM(E16:E22)</f>
        <v>0</v>
      </c>
    </row>
    <row r="24" spans="1:5">
      <c r="A24" s="291" t="s">
        <v>171</v>
      </c>
      <c r="B24" s="292"/>
      <c r="C24" s="292"/>
      <c r="D24" s="293"/>
      <c r="E24" s="178">
        <f>E23/12</f>
        <v>0</v>
      </c>
    </row>
  </sheetData>
  <mergeCells count="8">
    <mergeCell ref="A14:E14"/>
    <mergeCell ref="A23:D23"/>
    <mergeCell ref="A24:D24"/>
    <mergeCell ref="A1:E1"/>
    <mergeCell ref="A2:E2"/>
    <mergeCell ref="A10:D10"/>
    <mergeCell ref="A11:D11"/>
    <mergeCell ref="A13:E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2" max="2" width="128" customWidth="1"/>
    <col min="3" max="3" width="9.140625" style="183"/>
    <col min="4" max="4" width="13.85546875" customWidth="1"/>
    <col min="5" max="5" width="12.5703125" customWidth="1"/>
    <col min="6" max="6" width="10.140625" customWidth="1"/>
  </cols>
  <sheetData>
    <row r="1" spans="1:7" ht="15" customHeight="1">
      <c r="A1" s="288" t="s">
        <v>186</v>
      </c>
      <c r="B1" s="289"/>
      <c r="C1" s="289"/>
      <c r="D1" s="289"/>
      <c r="E1" s="289"/>
      <c r="F1" s="290"/>
    </row>
    <row r="2" spans="1:7" ht="15" customHeight="1">
      <c r="A2" s="288" t="s">
        <v>164</v>
      </c>
      <c r="B2" s="289"/>
      <c r="C2" s="289"/>
      <c r="D2" s="289"/>
      <c r="E2" s="289"/>
      <c r="F2" s="290"/>
    </row>
    <row r="3" spans="1:7" s="167" customFormat="1" ht="23.25">
      <c r="A3" s="164"/>
      <c r="B3" s="165"/>
      <c r="C3" s="165"/>
      <c r="D3" s="165"/>
      <c r="E3" s="186" t="s">
        <v>227</v>
      </c>
      <c r="F3" s="185"/>
      <c r="G3" s="187" t="s">
        <v>228</v>
      </c>
    </row>
    <row r="4" spans="1:7" s="179" customFormat="1" ht="45">
      <c r="A4" s="172" t="s">
        <v>165</v>
      </c>
      <c r="B4" s="172" t="s">
        <v>166</v>
      </c>
      <c r="C4" s="172" t="s">
        <v>187</v>
      </c>
      <c r="D4" s="172" t="s">
        <v>183</v>
      </c>
      <c r="E4" s="378" t="s">
        <v>229</v>
      </c>
      <c r="F4" s="172" t="s">
        <v>230</v>
      </c>
    </row>
    <row r="5" spans="1:7">
      <c r="A5" s="173">
        <v>1</v>
      </c>
      <c r="B5" s="174" t="s">
        <v>188</v>
      </c>
      <c r="C5" s="180" t="s">
        <v>189</v>
      </c>
      <c r="D5" s="375">
        <v>1</v>
      </c>
      <c r="E5" s="380">
        <v>0</v>
      </c>
      <c r="F5" s="377">
        <f t="shared" ref="F5:F26" si="0">E5*D5</f>
        <v>0</v>
      </c>
    </row>
    <row r="6" spans="1:7">
      <c r="A6" s="175">
        <v>3</v>
      </c>
      <c r="B6" s="176" t="s">
        <v>190</v>
      </c>
      <c r="C6" s="181" t="s">
        <v>189</v>
      </c>
      <c r="D6" s="376">
        <v>2</v>
      </c>
      <c r="E6" s="381">
        <v>0</v>
      </c>
      <c r="F6" s="377">
        <f t="shared" si="0"/>
        <v>0</v>
      </c>
    </row>
    <row r="7" spans="1:7" ht="75">
      <c r="A7" s="175">
        <v>4</v>
      </c>
      <c r="B7" s="176" t="s">
        <v>191</v>
      </c>
      <c r="C7" s="181" t="s">
        <v>189</v>
      </c>
      <c r="D7" s="376">
        <v>2</v>
      </c>
      <c r="E7" s="381">
        <v>0</v>
      </c>
      <c r="F7" s="377">
        <f t="shared" si="0"/>
        <v>0</v>
      </c>
    </row>
    <row r="8" spans="1:7">
      <c r="A8" s="175">
        <v>5</v>
      </c>
      <c r="B8" s="176" t="s">
        <v>192</v>
      </c>
      <c r="C8" s="181" t="s">
        <v>189</v>
      </c>
      <c r="D8" s="376">
        <v>1</v>
      </c>
      <c r="E8" s="381">
        <v>0</v>
      </c>
      <c r="F8" s="377">
        <f t="shared" si="0"/>
        <v>0</v>
      </c>
    </row>
    <row r="9" spans="1:7">
      <c r="A9" s="175">
        <v>6</v>
      </c>
      <c r="B9" s="176" t="s">
        <v>193</v>
      </c>
      <c r="C9" s="181" t="s">
        <v>189</v>
      </c>
      <c r="D9" s="376">
        <v>1</v>
      </c>
      <c r="E9" s="381">
        <v>0</v>
      </c>
      <c r="F9" s="377">
        <f t="shared" si="0"/>
        <v>0</v>
      </c>
    </row>
    <row r="10" spans="1:7">
      <c r="A10" s="173">
        <v>7</v>
      </c>
      <c r="B10" s="174" t="s">
        <v>194</v>
      </c>
      <c r="C10" s="180" t="s">
        <v>189</v>
      </c>
      <c r="D10" s="375">
        <v>1</v>
      </c>
      <c r="E10" s="381">
        <v>0</v>
      </c>
      <c r="F10" s="377">
        <f t="shared" si="0"/>
        <v>0</v>
      </c>
    </row>
    <row r="11" spans="1:7">
      <c r="A11" s="175">
        <v>8</v>
      </c>
      <c r="B11" s="174" t="s">
        <v>195</v>
      </c>
      <c r="C11" s="180" t="s">
        <v>189</v>
      </c>
      <c r="D11" s="375">
        <v>1</v>
      </c>
      <c r="E11" s="381">
        <v>0</v>
      </c>
      <c r="F11" s="377">
        <f t="shared" si="0"/>
        <v>0</v>
      </c>
    </row>
    <row r="12" spans="1:7">
      <c r="A12" s="175">
        <v>9</v>
      </c>
      <c r="B12" s="176" t="s">
        <v>196</v>
      </c>
      <c r="C12" s="181" t="s">
        <v>189</v>
      </c>
      <c r="D12" s="376">
        <v>1</v>
      </c>
      <c r="E12" s="381">
        <v>0</v>
      </c>
      <c r="F12" s="377">
        <f t="shared" si="0"/>
        <v>0</v>
      </c>
    </row>
    <row r="13" spans="1:7">
      <c r="A13" s="175">
        <v>10</v>
      </c>
      <c r="B13" s="176" t="s">
        <v>197</v>
      </c>
      <c r="C13" s="181" t="s">
        <v>189</v>
      </c>
      <c r="D13" s="376">
        <v>1</v>
      </c>
      <c r="E13" s="381">
        <v>0</v>
      </c>
      <c r="F13" s="377">
        <f t="shared" si="0"/>
        <v>0</v>
      </c>
    </row>
    <row r="14" spans="1:7">
      <c r="A14" s="175">
        <v>11</v>
      </c>
      <c r="B14" s="176" t="s">
        <v>198</v>
      </c>
      <c r="C14" s="181" t="s">
        <v>189</v>
      </c>
      <c r="D14" s="376">
        <v>1</v>
      </c>
      <c r="E14" s="381">
        <v>0</v>
      </c>
      <c r="F14" s="377">
        <f t="shared" si="0"/>
        <v>0</v>
      </c>
    </row>
    <row r="15" spans="1:7">
      <c r="A15" s="175">
        <v>12</v>
      </c>
      <c r="B15" s="176" t="s">
        <v>199</v>
      </c>
      <c r="C15" s="181" t="s">
        <v>189</v>
      </c>
      <c r="D15" s="376">
        <v>1</v>
      </c>
      <c r="E15" s="381">
        <v>0</v>
      </c>
      <c r="F15" s="377">
        <f t="shared" si="0"/>
        <v>0</v>
      </c>
    </row>
    <row r="16" spans="1:7">
      <c r="A16" s="173">
        <v>13</v>
      </c>
      <c r="B16" s="174" t="s">
        <v>200</v>
      </c>
      <c r="C16" s="180" t="s">
        <v>189</v>
      </c>
      <c r="D16" s="375">
        <v>1</v>
      </c>
      <c r="E16" s="381">
        <v>0</v>
      </c>
      <c r="F16" s="377">
        <f t="shared" si="0"/>
        <v>0</v>
      </c>
    </row>
    <row r="17" spans="1:6">
      <c r="A17" s="175">
        <v>14</v>
      </c>
      <c r="B17" s="174" t="s">
        <v>201</v>
      </c>
      <c r="C17" s="180" t="s">
        <v>189</v>
      </c>
      <c r="D17" s="375">
        <v>1</v>
      </c>
      <c r="E17" s="381">
        <v>0</v>
      </c>
      <c r="F17" s="377">
        <f t="shared" si="0"/>
        <v>0</v>
      </c>
    </row>
    <row r="18" spans="1:6">
      <c r="A18" s="175">
        <v>15</v>
      </c>
      <c r="B18" s="176" t="s">
        <v>202</v>
      </c>
      <c r="C18" s="181" t="s">
        <v>189</v>
      </c>
      <c r="D18" s="376">
        <v>1</v>
      </c>
      <c r="E18" s="381">
        <v>0</v>
      </c>
      <c r="F18" s="377">
        <f t="shared" si="0"/>
        <v>0</v>
      </c>
    </row>
    <row r="19" spans="1:6" ht="45">
      <c r="A19" s="175">
        <v>17</v>
      </c>
      <c r="B19" s="176" t="s">
        <v>233</v>
      </c>
      <c r="C19" s="181" t="s">
        <v>203</v>
      </c>
      <c r="D19" s="376">
        <v>1</v>
      </c>
      <c r="E19" s="382">
        <v>0</v>
      </c>
      <c r="F19" s="377">
        <f t="shared" si="0"/>
        <v>0</v>
      </c>
    </row>
    <row r="20" spans="1:6" ht="120">
      <c r="A20" s="173">
        <v>18</v>
      </c>
      <c r="B20" s="174" t="s">
        <v>234</v>
      </c>
      <c r="C20" s="180" t="s">
        <v>189</v>
      </c>
      <c r="D20" s="375">
        <v>1</v>
      </c>
      <c r="E20" s="382">
        <v>0</v>
      </c>
      <c r="F20" s="377">
        <f t="shared" si="0"/>
        <v>0</v>
      </c>
    </row>
    <row r="21" spans="1:6">
      <c r="A21" s="173">
        <v>19</v>
      </c>
      <c r="B21" s="174" t="s">
        <v>204</v>
      </c>
      <c r="C21" s="180" t="s">
        <v>189</v>
      </c>
      <c r="D21" s="375">
        <v>1</v>
      </c>
      <c r="E21" s="381">
        <v>0</v>
      </c>
      <c r="F21" s="377">
        <f t="shared" si="0"/>
        <v>0</v>
      </c>
    </row>
    <row r="22" spans="1:6">
      <c r="A22" s="175">
        <v>20</v>
      </c>
      <c r="B22" s="174" t="s">
        <v>236</v>
      </c>
      <c r="C22" s="180" t="s">
        <v>203</v>
      </c>
      <c r="D22" s="375">
        <v>1</v>
      </c>
      <c r="E22" s="382">
        <v>0</v>
      </c>
      <c r="F22" s="377">
        <f t="shared" si="0"/>
        <v>0</v>
      </c>
    </row>
    <row r="23" spans="1:6">
      <c r="A23" s="175">
        <v>21</v>
      </c>
      <c r="B23" s="176" t="s">
        <v>205</v>
      </c>
      <c r="C23" s="181" t="s">
        <v>189</v>
      </c>
      <c r="D23" s="376">
        <v>1</v>
      </c>
      <c r="E23" s="381">
        <v>0</v>
      </c>
      <c r="F23" s="377">
        <f t="shared" si="0"/>
        <v>0</v>
      </c>
    </row>
    <row r="24" spans="1:6">
      <c r="A24" s="175">
        <v>22</v>
      </c>
      <c r="B24" s="176" t="s">
        <v>206</v>
      </c>
      <c r="C24" s="181" t="s">
        <v>189</v>
      </c>
      <c r="D24" s="376">
        <v>4</v>
      </c>
      <c r="E24" s="381">
        <v>0</v>
      </c>
      <c r="F24" s="377">
        <f t="shared" si="0"/>
        <v>0</v>
      </c>
    </row>
    <row r="25" spans="1:6">
      <c r="A25" s="175">
        <v>23</v>
      </c>
      <c r="B25" s="176" t="s">
        <v>207</v>
      </c>
      <c r="C25" s="181" t="s">
        <v>189</v>
      </c>
      <c r="D25" s="376">
        <v>1</v>
      </c>
      <c r="E25" s="381">
        <v>0</v>
      </c>
      <c r="F25" s="377">
        <f t="shared" si="0"/>
        <v>0</v>
      </c>
    </row>
    <row r="26" spans="1:6">
      <c r="A26" s="173">
        <v>24</v>
      </c>
      <c r="B26" s="174" t="s">
        <v>208</v>
      </c>
      <c r="C26" s="180" t="s">
        <v>189</v>
      </c>
      <c r="D26" s="375">
        <v>10</v>
      </c>
      <c r="E26" s="381">
        <v>0</v>
      </c>
      <c r="F26" s="377">
        <f t="shared" si="0"/>
        <v>0</v>
      </c>
    </row>
    <row r="27" spans="1:6">
      <c r="A27" s="175">
        <v>25</v>
      </c>
      <c r="B27" s="174" t="s">
        <v>240</v>
      </c>
      <c r="C27" s="180" t="s">
        <v>189</v>
      </c>
      <c r="D27" s="375">
        <v>11</v>
      </c>
      <c r="E27" s="382">
        <v>0</v>
      </c>
      <c r="F27" s="377">
        <f t="shared" ref="F27:F46" si="1">E27*D27</f>
        <v>0</v>
      </c>
    </row>
    <row r="28" spans="1:6">
      <c r="A28" s="175">
        <v>26</v>
      </c>
      <c r="B28" s="176" t="s">
        <v>209</v>
      </c>
      <c r="C28" s="181" t="s">
        <v>189</v>
      </c>
      <c r="D28" s="376">
        <v>10</v>
      </c>
      <c r="E28" s="381">
        <v>0</v>
      </c>
      <c r="F28" s="377">
        <f t="shared" si="1"/>
        <v>0</v>
      </c>
    </row>
    <row r="29" spans="1:6">
      <c r="A29" s="175">
        <v>28</v>
      </c>
      <c r="B29" s="176" t="s">
        <v>210</v>
      </c>
      <c r="C29" s="181" t="s">
        <v>189</v>
      </c>
      <c r="D29" s="376">
        <v>1</v>
      </c>
      <c r="E29" s="381">
        <v>0</v>
      </c>
      <c r="F29" s="377">
        <f t="shared" si="1"/>
        <v>0</v>
      </c>
    </row>
    <row r="30" spans="1:6">
      <c r="A30" s="173">
        <v>29</v>
      </c>
      <c r="B30" s="174" t="s">
        <v>211</v>
      </c>
      <c r="C30" s="180" t="s">
        <v>189</v>
      </c>
      <c r="D30" s="375">
        <v>1</v>
      </c>
      <c r="E30" s="381">
        <v>0</v>
      </c>
      <c r="F30" s="377">
        <f t="shared" si="1"/>
        <v>0</v>
      </c>
    </row>
    <row r="31" spans="1:6">
      <c r="A31" s="175">
        <v>30</v>
      </c>
      <c r="B31" s="174" t="s">
        <v>239</v>
      </c>
      <c r="C31" s="180" t="s">
        <v>189</v>
      </c>
      <c r="D31" s="375">
        <v>1</v>
      </c>
      <c r="E31" s="381">
        <v>0</v>
      </c>
      <c r="F31" s="377">
        <f t="shared" si="1"/>
        <v>0</v>
      </c>
    </row>
    <row r="32" spans="1:6">
      <c r="A32" s="175">
        <v>31</v>
      </c>
      <c r="B32" s="176" t="s">
        <v>212</v>
      </c>
      <c r="C32" s="181" t="s">
        <v>189</v>
      </c>
      <c r="D32" s="376">
        <v>5</v>
      </c>
      <c r="E32" s="381">
        <v>0</v>
      </c>
      <c r="F32" s="377">
        <f t="shared" si="1"/>
        <v>0</v>
      </c>
    </row>
    <row r="33" spans="1:6">
      <c r="A33" s="175">
        <v>32</v>
      </c>
      <c r="B33" s="176" t="s">
        <v>213</v>
      </c>
      <c r="C33" s="181" t="s">
        <v>189</v>
      </c>
      <c r="D33" s="376">
        <v>2</v>
      </c>
      <c r="E33" s="381">
        <v>0</v>
      </c>
      <c r="F33" s="377">
        <f t="shared" si="1"/>
        <v>0</v>
      </c>
    </row>
    <row r="34" spans="1:6">
      <c r="A34" s="175">
        <v>33</v>
      </c>
      <c r="B34" s="176" t="s">
        <v>214</v>
      </c>
      <c r="C34" s="181" t="s">
        <v>189</v>
      </c>
      <c r="D34" s="376">
        <v>2</v>
      </c>
      <c r="E34" s="381">
        <v>0</v>
      </c>
      <c r="F34" s="377">
        <f t="shared" si="1"/>
        <v>0</v>
      </c>
    </row>
    <row r="35" spans="1:6">
      <c r="A35" s="175">
        <v>34</v>
      </c>
      <c r="B35" s="176" t="s">
        <v>215</v>
      </c>
      <c r="C35" s="181" t="s">
        <v>189</v>
      </c>
      <c r="D35" s="376">
        <v>1</v>
      </c>
      <c r="E35" s="381">
        <v>0</v>
      </c>
      <c r="F35" s="377">
        <f t="shared" si="1"/>
        <v>0</v>
      </c>
    </row>
    <row r="36" spans="1:6">
      <c r="A36" s="173">
        <v>35</v>
      </c>
      <c r="B36" s="174" t="s">
        <v>216</v>
      </c>
      <c r="C36" s="180" t="s">
        <v>189</v>
      </c>
      <c r="D36" s="375">
        <v>1</v>
      </c>
      <c r="E36" s="381">
        <v>0</v>
      </c>
      <c r="F36" s="377">
        <f t="shared" si="1"/>
        <v>0</v>
      </c>
    </row>
    <row r="37" spans="1:6">
      <c r="A37" s="175">
        <v>42</v>
      </c>
      <c r="B37" s="176" t="s">
        <v>217</v>
      </c>
      <c r="C37" s="181" t="s">
        <v>189</v>
      </c>
      <c r="D37" s="376">
        <v>1</v>
      </c>
      <c r="E37" s="381">
        <v>0</v>
      </c>
      <c r="F37" s="377">
        <f t="shared" si="1"/>
        <v>0</v>
      </c>
    </row>
    <row r="38" spans="1:6">
      <c r="A38" s="175">
        <v>43</v>
      </c>
      <c r="B38" s="176" t="s">
        <v>218</v>
      </c>
      <c r="C38" s="181" t="s">
        <v>189</v>
      </c>
      <c r="D38" s="376">
        <v>1</v>
      </c>
      <c r="E38" s="381">
        <v>0</v>
      </c>
      <c r="F38" s="377">
        <f t="shared" si="1"/>
        <v>0</v>
      </c>
    </row>
    <row r="39" spans="1:6">
      <c r="A39" s="175">
        <v>44</v>
      </c>
      <c r="B39" s="176" t="s">
        <v>219</v>
      </c>
      <c r="C39" s="181" t="s">
        <v>189</v>
      </c>
      <c r="D39" s="376">
        <v>2</v>
      </c>
      <c r="E39" s="381">
        <v>0</v>
      </c>
      <c r="F39" s="377">
        <f t="shared" si="1"/>
        <v>0</v>
      </c>
    </row>
    <row r="40" spans="1:6">
      <c r="A40" s="175">
        <v>45</v>
      </c>
      <c r="B40" s="176" t="s">
        <v>220</v>
      </c>
      <c r="C40" s="181" t="s">
        <v>189</v>
      </c>
      <c r="D40" s="376">
        <v>2</v>
      </c>
      <c r="E40" s="381">
        <v>0</v>
      </c>
      <c r="F40" s="377">
        <f t="shared" si="1"/>
        <v>0</v>
      </c>
    </row>
    <row r="41" spans="1:6">
      <c r="A41" s="173">
        <v>46</v>
      </c>
      <c r="B41" s="174" t="s">
        <v>221</v>
      </c>
      <c r="C41" s="180" t="s">
        <v>189</v>
      </c>
      <c r="D41" s="375">
        <v>1</v>
      </c>
      <c r="E41" s="381">
        <v>0</v>
      </c>
      <c r="F41" s="377">
        <f t="shared" si="1"/>
        <v>0</v>
      </c>
    </row>
    <row r="42" spans="1:6">
      <c r="A42" s="175">
        <v>47</v>
      </c>
      <c r="B42" s="174" t="s">
        <v>232</v>
      </c>
      <c r="C42" s="180" t="s">
        <v>189</v>
      </c>
      <c r="D42" s="375">
        <v>1</v>
      </c>
      <c r="E42" s="382">
        <v>0</v>
      </c>
      <c r="F42" s="377">
        <f t="shared" si="1"/>
        <v>0</v>
      </c>
    </row>
    <row r="43" spans="1:6">
      <c r="A43" s="175">
        <v>48</v>
      </c>
      <c r="B43" s="176" t="s">
        <v>222</v>
      </c>
      <c r="C43" s="181" t="s">
        <v>189</v>
      </c>
      <c r="D43" s="376">
        <v>1</v>
      </c>
      <c r="E43" s="381">
        <v>0</v>
      </c>
      <c r="F43" s="377">
        <f t="shared" si="1"/>
        <v>0</v>
      </c>
    </row>
    <row r="44" spans="1:6">
      <c r="A44" s="175">
        <v>49</v>
      </c>
      <c r="B44" s="176" t="s">
        <v>231</v>
      </c>
      <c r="C44" s="181" t="s">
        <v>189</v>
      </c>
      <c r="D44" s="376">
        <v>1</v>
      </c>
      <c r="E44" s="382">
        <v>0</v>
      </c>
      <c r="F44" s="377">
        <f t="shared" si="1"/>
        <v>0</v>
      </c>
    </row>
    <row r="45" spans="1:6">
      <c r="A45" s="173">
        <v>50</v>
      </c>
      <c r="B45" s="174" t="s">
        <v>223</v>
      </c>
      <c r="C45" s="180" t="s">
        <v>189</v>
      </c>
      <c r="D45" s="375">
        <v>1</v>
      </c>
      <c r="E45" s="381">
        <v>0</v>
      </c>
      <c r="F45" s="377">
        <f t="shared" si="1"/>
        <v>0</v>
      </c>
    </row>
    <row r="46" spans="1:6">
      <c r="A46" s="175">
        <v>51</v>
      </c>
      <c r="B46" s="174" t="s">
        <v>235</v>
      </c>
      <c r="C46" s="180" t="s">
        <v>189</v>
      </c>
      <c r="D46" s="375">
        <v>1</v>
      </c>
      <c r="E46" s="383">
        <v>0</v>
      </c>
      <c r="F46" s="377">
        <f t="shared" si="1"/>
        <v>0</v>
      </c>
    </row>
    <row r="47" spans="1:6">
      <c r="A47" s="291" t="s">
        <v>179</v>
      </c>
      <c r="B47" s="292"/>
      <c r="C47" s="292"/>
      <c r="D47" s="292"/>
      <c r="E47" s="379"/>
      <c r="F47" s="184">
        <f>SUM(F5:F46)</f>
        <v>0</v>
      </c>
    </row>
    <row r="48" spans="1:6">
      <c r="A48" s="291" t="s">
        <v>224</v>
      </c>
      <c r="B48" s="292"/>
      <c r="C48" s="292"/>
      <c r="D48" s="292"/>
      <c r="E48" s="293"/>
      <c r="F48" s="188">
        <f>F47*0.5%</f>
        <v>0</v>
      </c>
    </row>
    <row r="49" spans="1:6">
      <c r="A49" s="291" t="s">
        <v>225</v>
      </c>
      <c r="B49" s="292"/>
      <c r="C49" s="292"/>
      <c r="D49" s="292"/>
      <c r="E49" s="293"/>
      <c r="F49" s="188">
        <f>(F47*0.8)/(12*5)</f>
        <v>0</v>
      </c>
    </row>
    <row r="50" spans="1:6">
      <c r="A50" s="291" t="s">
        <v>226</v>
      </c>
      <c r="B50" s="292"/>
      <c r="C50" s="292"/>
      <c r="D50" s="292"/>
      <c r="E50" s="293"/>
      <c r="F50" s="177">
        <f>(F49+F48)/2</f>
        <v>0</v>
      </c>
    </row>
    <row r="51" spans="1:6">
      <c r="A51" s="26" t="s">
        <v>237</v>
      </c>
      <c r="B51" s="26"/>
      <c r="C51" s="182"/>
      <c r="D51" s="26"/>
      <c r="E51" s="26"/>
      <c r="F51" s="26"/>
    </row>
  </sheetData>
  <mergeCells count="6">
    <mergeCell ref="A49:E49"/>
    <mergeCell ref="A50:E50"/>
    <mergeCell ref="A1:F1"/>
    <mergeCell ref="A2:F2"/>
    <mergeCell ref="A47:E47"/>
    <mergeCell ref="A48:E4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N135"/>
  <sheetViews>
    <sheetView showGridLines="0" zoomScale="115" zoomScaleNormal="115" workbookViewId="0">
      <selection activeCell="J135" sqref="J135"/>
    </sheetView>
  </sheetViews>
  <sheetFormatPr defaultRowHeight="15"/>
  <cols>
    <col min="1" max="1" width="8.7109375" style="88" customWidth="1"/>
    <col min="2" max="5" width="12.28515625" style="88" customWidth="1"/>
    <col min="6" max="6" width="13.42578125" style="88" customWidth="1"/>
    <col min="7" max="7" width="10.140625" style="88" customWidth="1"/>
    <col min="8" max="8" width="19.42578125" style="88" customWidth="1"/>
    <col min="9" max="9" width="10.5703125" style="88" customWidth="1"/>
    <col min="10" max="10" width="21.28515625" style="88" customWidth="1"/>
    <col min="11" max="11" width="21.140625" style="88" customWidth="1"/>
    <col min="12" max="1025" width="8.7109375" style="88" customWidth="1"/>
    <col min="1026" max="16384" width="9.140625" style="88"/>
  </cols>
  <sheetData>
    <row r="1" spans="1:14" ht="15.75" customHeight="1" thickBot="1">
      <c r="A1" s="353" t="s">
        <v>4</v>
      </c>
      <c r="B1" s="353"/>
      <c r="C1" s="353"/>
      <c r="D1" s="353"/>
      <c r="E1" s="353"/>
      <c r="F1" s="353"/>
      <c r="G1" s="353"/>
      <c r="H1" s="353"/>
      <c r="I1" s="63"/>
      <c r="J1" s="63"/>
      <c r="K1" s="63"/>
      <c r="L1" s="63"/>
      <c r="M1" s="63"/>
    </row>
    <row r="3" spans="1:14">
      <c r="A3" s="337" t="s">
        <v>5</v>
      </c>
      <c r="B3" s="337"/>
      <c r="C3" s="337"/>
      <c r="D3" s="337"/>
      <c r="E3" s="337"/>
      <c r="F3" s="337"/>
      <c r="G3" s="337"/>
      <c r="H3" s="337"/>
      <c r="I3" s="63"/>
      <c r="J3" s="63"/>
      <c r="K3" s="63"/>
      <c r="L3" s="63"/>
      <c r="M3" s="63"/>
    </row>
    <row r="4" spans="1:14">
      <c r="A4" s="354" t="s">
        <v>6</v>
      </c>
      <c r="B4" s="354"/>
      <c r="C4" s="355"/>
      <c r="D4" s="355"/>
      <c r="E4" s="354" t="s">
        <v>7</v>
      </c>
      <c r="F4" s="354"/>
      <c r="G4" s="356"/>
      <c r="H4" s="356"/>
      <c r="I4" s="157" t="s">
        <v>145</v>
      </c>
      <c r="J4" s="63"/>
      <c r="K4" s="63"/>
      <c r="L4" s="63"/>
      <c r="M4" s="63"/>
    </row>
    <row r="5" spans="1:14">
      <c r="A5" s="350"/>
      <c r="B5" s="350"/>
      <c r="C5" s="350"/>
      <c r="D5" s="350"/>
      <c r="E5" s="350"/>
      <c r="F5" s="350"/>
      <c r="G5" s="350"/>
      <c r="H5" s="350"/>
      <c r="I5" s="63"/>
      <c r="J5" s="63"/>
      <c r="K5" s="63"/>
      <c r="L5" s="63"/>
      <c r="M5" s="63"/>
    </row>
    <row r="6" spans="1:14">
      <c r="A6" s="357" t="s">
        <v>8</v>
      </c>
      <c r="B6" s="357"/>
      <c r="C6" s="357"/>
      <c r="D6" s="357"/>
      <c r="E6" s="357"/>
      <c r="F6" s="357"/>
      <c r="G6" s="357"/>
      <c r="H6" s="357"/>
      <c r="I6" s="63"/>
      <c r="J6" s="63"/>
      <c r="K6" s="63"/>
      <c r="L6" s="89"/>
      <c r="M6" s="89"/>
      <c r="N6" s="89"/>
    </row>
    <row r="7" spans="1:14">
      <c r="A7" s="90" t="s">
        <v>9</v>
      </c>
      <c r="B7" s="346" t="s">
        <v>10</v>
      </c>
      <c r="C7" s="346"/>
      <c r="D7" s="346"/>
      <c r="E7" s="346"/>
      <c r="F7" s="346"/>
      <c r="G7" s="358"/>
      <c r="H7" s="358"/>
      <c r="I7" s="157" t="s">
        <v>145</v>
      </c>
      <c r="J7" s="89"/>
      <c r="K7" s="63"/>
      <c r="L7" s="63"/>
      <c r="M7" s="63"/>
    </row>
    <row r="8" spans="1:14">
      <c r="A8" s="90" t="s">
        <v>11</v>
      </c>
      <c r="B8" s="346" t="s">
        <v>12</v>
      </c>
      <c r="C8" s="346"/>
      <c r="D8" s="346"/>
      <c r="E8" s="346"/>
      <c r="F8" s="346"/>
      <c r="G8" s="351"/>
      <c r="H8" s="351"/>
      <c r="I8" s="157"/>
      <c r="J8" s="63"/>
      <c r="K8" s="63"/>
      <c r="L8" s="63"/>
      <c r="M8" s="63"/>
    </row>
    <row r="9" spans="1:14">
      <c r="A9" s="90" t="s">
        <v>13</v>
      </c>
      <c r="B9" s="346" t="s">
        <v>14</v>
      </c>
      <c r="C9" s="346"/>
      <c r="D9" s="346"/>
      <c r="E9" s="346"/>
      <c r="F9" s="346"/>
      <c r="G9" s="352"/>
      <c r="H9" s="352"/>
      <c r="I9" s="157" t="s">
        <v>145</v>
      </c>
      <c r="J9" s="63"/>
      <c r="K9" s="63"/>
      <c r="L9" s="63"/>
      <c r="M9" s="63"/>
    </row>
    <row r="10" spans="1:14">
      <c r="A10" s="90" t="s">
        <v>15</v>
      </c>
      <c r="B10" s="346" t="s">
        <v>16</v>
      </c>
      <c r="C10" s="346"/>
      <c r="D10" s="346"/>
      <c r="E10" s="346"/>
      <c r="F10" s="346"/>
      <c r="G10" s="333">
        <v>12</v>
      </c>
      <c r="H10" s="333"/>
      <c r="I10" s="63"/>
      <c r="J10" s="63"/>
      <c r="K10" s="63"/>
      <c r="L10" s="63"/>
      <c r="M10" s="63"/>
    </row>
    <row r="11" spans="1:14">
      <c r="A11" s="91"/>
      <c r="B11" s="92"/>
      <c r="C11" s="92"/>
      <c r="D11" s="92"/>
      <c r="E11" s="92"/>
      <c r="F11" s="92"/>
      <c r="G11" s="92"/>
      <c r="H11" s="93"/>
      <c r="I11" s="63"/>
      <c r="J11" s="63"/>
      <c r="K11" s="63"/>
      <c r="L11" s="63"/>
      <c r="M11" s="63"/>
    </row>
    <row r="12" spans="1:14">
      <c r="A12" s="94" t="s">
        <v>17</v>
      </c>
      <c r="B12" s="92"/>
      <c r="C12" s="92"/>
      <c r="D12" s="92"/>
      <c r="E12" s="92"/>
      <c r="F12" s="92"/>
      <c r="G12" s="92"/>
      <c r="H12" s="93"/>
      <c r="I12" s="63"/>
      <c r="J12" s="63"/>
      <c r="K12" s="63"/>
      <c r="L12" s="63"/>
      <c r="M12" s="63"/>
    </row>
    <row r="13" spans="1:14" ht="29.25" customHeight="1">
      <c r="A13" s="347" t="s">
        <v>18</v>
      </c>
      <c r="B13" s="347"/>
      <c r="C13" s="348" t="s">
        <v>19</v>
      </c>
      <c r="D13" s="348"/>
      <c r="E13" s="348"/>
      <c r="F13" s="349" t="s">
        <v>20</v>
      </c>
      <c r="G13" s="349"/>
      <c r="H13" s="349"/>
      <c r="I13" s="95"/>
      <c r="J13" s="95"/>
      <c r="K13" s="63"/>
      <c r="L13" s="63"/>
      <c r="M13" s="63"/>
    </row>
    <row r="14" spans="1:14">
      <c r="A14" s="337" t="s">
        <v>146</v>
      </c>
      <c r="B14" s="337"/>
      <c r="C14" s="333" t="s">
        <v>21</v>
      </c>
      <c r="D14" s="333"/>
      <c r="E14" s="333"/>
      <c r="F14" s="333">
        <v>1</v>
      </c>
      <c r="G14" s="333"/>
      <c r="H14" s="333"/>
      <c r="I14" s="63"/>
      <c r="J14" s="63"/>
      <c r="K14" s="63"/>
      <c r="L14" s="63"/>
      <c r="M14" s="63"/>
    </row>
    <row r="15" spans="1:14">
      <c r="A15" s="337"/>
      <c r="B15" s="337"/>
      <c r="C15" s="333" t="s">
        <v>22</v>
      </c>
      <c r="D15" s="333"/>
      <c r="E15" s="333"/>
      <c r="F15" s="344" t="s">
        <v>136</v>
      </c>
      <c r="G15" s="344"/>
      <c r="H15" s="344"/>
      <c r="I15" s="157" t="s">
        <v>145</v>
      </c>
      <c r="J15" s="63"/>
      <c r="K15" s="63"/>
      <c r="L15" s="63"/>
      <c r="M15" s="63"/>
    </row>
    <row r="16" spans="1:14">
      <c r="A16" s="337"/>
      <c r="B16" s="337"/>
      <c r="C16" s="333" t="s">
        <v>23</v>
      </c>
      <c r="D16" s="333"/>
      <c r="E16" s="333"/>
      <c r="F16" s="345"/>
      <c r="G16" s="345"/>
      <c r="H16" s="345"/>
      <c r="I16" s="63"/>
      <c r="J16" s="63"/>
      <c r="K16" s="63"/>
      <c r="L16" s="63"/>
      <c r="M16" s="63"/>
    </row>
    <row r="17" spans="1:11">
      <c r="A17" s="91"/>
      <c r="B17" s="92"/>
      <c r="C17" s="92"/>
      <c r="D17" s="92"/>
      <c r="E17" s="92"/>
      <c r="F17" s="92"/>
      <c r="G17" s="92"/>
      <c r="H17" s="93"/>
      <c r="I17" s="63"/>
      <c r="J17" s="63"/>
    </row>
    <row r="18" spans="1:11">
      <c r="A18" s="331" t="s">
        <v>24</v>
      </c>
      <c r="B18" s="331"/>
      <c r="C18" s="331"/>
      <c r="D18" s="331"/>
      <c r="E18" s="331"/>
      <c r="F18" s="331"/>
      <c r="G18" s="331"/>
      <c r="H18" s="331"/>
      <c r="I18" s="63"/>
      <c r="J18" s="63"/>
    </row>
    <row r="19" spans="1:11">
      <c r="A19" s="337" t="s">
        <v>25</v>
      </c>
      <c r="B19" s="337"/>
      <c r="C19" s="337"/>
      <c r="D19" s="337"/>
      <c r="E19" s="337"/>
      <c r="F19" s="337"/>
      <c r="G19" s="337"/>
      <c r="H19" s="337"/>
      <c r="I19" s="63"/>
      <c r="J19" s="96"/>
      <c r="K19" s="96"/>
    </row>
    <row r="20" spans="1:11">
      <c r="A20" s="90">
        <v>1</v>
      </c>
      <c r="B20" s="332" t="s">
        <v>18</v>
      </c>
      <c r="C20" s="332"/>
      <c r="D20" s="332"/>
      <c r="E20" s="332"/>
      <c r="F20" s="397" t="s">
        <v>147</v>
      </c>
      <c r="G20" s="397"/>
      <c r="H20" s="397"/>
      <c r="I20" s="63"/>
      <c r="J20" s="63"/>
    </row>
    <row r="21" spans="1:11">
      <c r="A21" s="90">
        <v>2</v>
      </c>
      <c r="B21" s="332" t="s">
        <v>26</v>
      </c>
      <c r="C21" s="332"/>
      <c r="D21" s="332"/>
      <c r="E21" s="332"/>
      <c r="F21" s="399">
        <v>0</v>
      </c>
      <c r="G21" s="400"/>
      <c r="H21" s="401"/>
      <c r="I21" s="157" t="s">
        <v>145</v>
      </c>
      <c r="J21" s="63"/>
    </row>
    <row r="22" spans="1:11">
      <c r="A22" s="90">
        <v>3</v>
      </c>
      <c r="B22" s="332" t="s">
        <v>27</v>
      </c>
      <c r="C22" s="332"/>
      <c r="D22" s="332"/>
      <c r="E22" s="332"/>
      <c r="F22" s="398" t="s">
        <v>181</v>
      </c>
      <c r="G22" s="398"/>
      <c r="H22" s="398"/>
      <c r="I22" s="157"/>
      <c r="J22" s="63"/>
    </row>
    <row r="23" spans="1:11">
      <c r="A23" s="90">
        <v>4</v>
      </c>
      <c r="B23" s="332" t="s">
        <v>28</v>
      </c>
      <c r="C23" s="332"/>
      <c r="D23" s="332"/>
      <c r="E23" s="332"/>
      <c r="F23" s="336" t="s">
        <v>29</v>
      </c>
      <c r="G23" s="336"/>
      <c r="H23" s="336"/>
      <c r="I23" s="157" t="s">
        <v>145</v>
      </c>
      <c r="J23" s="63"/>
    </row>
    <row r="24" spans="1:11">
      <c r="A24" s="91"/>
      <c r="B24" s="92"/>
      <c r="C24" s="92"/>
      <c r="D24" s="92"/>
      <c r="E24" s="92"/>
      <c r="F24" s="92"/>
      <c r="G24" s="92"/>
      <c r="H24" s="93"/>
      <c r="I24" s="63"/>
      <c r="J24" s="63"/>
    </row>
    <row r="25" spans="1:11">
      <c r="A25" s="310" t="s">
        <v>30</v>
      </c>
      <c r="B25" s="310"/>
      <c r="C25" s="310"/>
      <c r="D25" s="310"/>
      <c r="E25" s="310"/>
      <c r="F25" s="310"/>
      <c r="G25" s="310"/>
      <c r="H25" s="310"/>
      <c r="I25" s="63"/>
      <c r="J25" s="63"/>
    </row>
    <row r="26" spans="1:11">
      <c r="A26" s="97"/>
      <c r="B26" s="92"/>
      <c r="C26" s="92"/>
      <c r="D26" s="92"/>
      <c r="E26" s="92"/>
      <c r="F26" s="92"/>
      <c r="G26" s="92"/>
      <c r="H26" s="93"/>
      <c r="I26" s="63"/>
      <c r="J26" s="63"/>
    </row>
    <row r="27" spans="1:11">
      <c r="A27" s="90">
        <v>1</v>
      </c>
      <c r="B27" s="334" t="s">
        <v>31</v>
      </c>
      <c r="C27" s="334"/>
      <c r="D27" s="334"/>
      <c r="E27" s="334"/>
      <c r="F27" s="334"/>
      <c r="G27" s="334"/>
      <c r="H27" s="90" t="s">
        <v>32</v>
      </c>
      <c r="I27" s="98"/>
      <c r="J27" s="63"/>
    </row>
    <row r="28" spans="1:11">
      <c r="A28" s="99" t="s">
        <v>9</v>
      </c>
      <c r="B28" s="294" t="s">
        <v>33</v>
      </c>
      <c r="C28" s="294"/>
      <c r="D28" s="294"/>
      <c r="E28" s="294"/>
      <c r="F28" s="294"/>
      <c r="G28" s="294"/>
      <c r="H28" s="64">
        <f>F21</f>
        <v>0</v>
      </c>
      <c r="I28" s="98"/>
      <c r="J28" s="63"/>
    </row>
    <row r="29" spans="1:11">
      <c r="A29" s="99" t="s">
        <v>11</v>
      </c>
      <c r="B29" s="294" t="s">
        <v>130</v>
      </c>
      <c r="C29" s="294"/>
      <c r="D29" s="294"/>
      <c r="E29" s="294"/>
      <c r="F29" s="294"/>
      <c r="G29" s="294"/>
      <c r="H29" s="154"/>
      <c r="I29" s="157" t="s">
        <v>144</v>
      </c>
      <c r="J29" s="63"/>
    </row>
    <row r="30" spans="1:11">
      <c r="A30" s="334" t="s">
        <v>34</v>
      </c>
      <c r="B30" s="334"/>
      <c r="C30" s="334"/>
      <c r="D30" s="334"/>
      <c r="E30" s="334"/>
      <c r="F30" s="334"/>
      <c r="G30" s="334"/>
      <c r="H30" s="65">
        <f>SUM(H28:H29)</f>
        <v>0</v>
      </c>
      <c r="I30" s="63"/>
      <c r="J30" s="63"/>
    </row>
    <row r="31" spans="1:11">
      <c r="A31" s="91"/>
      <c r="B31" s="92"/>
      <c r="C31" s="92"/>
      <c r="D31" s="92"/>
      <c r="E31" s="92"/>
      <c r="F31" s="92"/>
      <c r="G31" s="92"/>
      <c r="H31" s="93"/>
      <c r="I31" s="63"/>
      <c r="J31" s="63"/>
    </row>
    <row r="32" spans="1:11">
      <c r="A32" s="335" t="s">
        <v>35</v>
      </c>
      <c r="B32" s="335"/>
      <c r="C32" s="335"/>
      <c r="D32" s="335"/>
      <c r="E32" s="335"/>
      <c r="F32" s="335"/>
      <c r="G32" s="335"/>
      <c r="H32" s="335"/>
      <c r="I32" s="63"/>
      <c r="J32" s="63"/>
    </row>
    <row r="33" spans="1:8">
      <c r="A33" s="100"/>
      <c r="B33" s="101"/>
      <c r="C33" s="101"/>
      <c r="D33" s="101"/>
      <c r="E33" s="101"/>
      <c r="F33" s="101"/>
      <c r="G33" s="101"/>
      <c r="H33" s="102"/>
    </row>
    <row r="34" spans="1:8">
      <c r="A34" s="103" t="s">
        <v>36</v>
      </c>
      <c r="B34" s="338" t="s">
        <v>37</v>
      </c>
      <c r="C34" s="339"/>
      <c r="D34" s="339"/>
      <c r="E34" s="339"/>
      <c r="F34" s="339"/>
      <c r="G34" s="158" t="s">
        <v>44</v>
      </c>
      <c r="H34" s="103" t="s">
        <v>32</v>
      </c>
    </row>
    <row r="35" spans="1:8">
      <c r="A35" s="104" t="s">
        <v>9</v>
      </c>
      <c r="B35" s="328" t="s">
        <v>38</v>
      </c>
      <c r="C35" s="328"/>
      <c r="D35" s="328"/>
      <c r="E35" s="328"/>
      <c r="F35" s="328"/>
      <c r="G35" s="159">
        <v>9.0909090909090917</v>
      </c>
      <c r="H35" s="66">
        <f>H30*G35%</f>
        <v>0</v>
      </c>
    </row>
    <row r="36" spans="1:8">
      <c r="A36" s="104" t="s">
        <v>11</v>
      </c>
      <c r="B36" s="340" t="s">
        <v>40</v>
      </c>
      <c r="C36" s="340"/>
      <c r="D36" s="340"/>
      <c r="E36" s="340"/>
      <c r="F36" s="340"/>
      <c r="G36" s="159">
        <v>3.0303030303030303</v>
      </c>
      <c r="H36" s="66">
        <f>H30*G36%</f>
        <v>0</v>
      </c>
    </row>
    <row r="37" spans="1:8">
      <c r="A37" s="341" t="s">
        <v>41</v>
      </c>
      <c r="B37" s="341"/>
      <c r="C37" s="341"/>
      <c r="D37" s="341"/>
      <c r="E37" s="341"/>
      <c r="F37" s="341"/>
      <c r="G37" s="341"/>
      <c r="H37" s="67">
        <f>SUM(H35:H36)</f>
        <v>0</v>
      </c>
    </row>
    <row r="38" spans="1:8">
      <c r="A38" s="100"/>
      <c r="B38" s="101"/>
      <c r="C38" s="101"/>
      <c r="D38" s="101"/>
      <c r="E38" s="101"/>
      <c r="F38" s="101"/>
      <c r="G38" s="101"/>
      <c r="H38" s="102"/>
    </row>
    <row r="39" spans="1:8">
      <c r="A39" s="103" t="s">
        <v>42</v>
      </c>
      <c r="B39" s="341" t="s">
        <v>43</v>
      </c>
      <c r="C39" s="341"/>
      <c r="D39" s="341"/>
      <c r="E39" s="341"/>
      <c r="F39" s="341"/>
      <c r="G39" s="103" t="s">
        <v>44</v>
      </c>
      <c r="H39" s="103" t="s">
        <v>32</v>
      </c>
    </row>
    <row r="40" spans="1:8">
      <c r="A40" s="104" t="s">
        <v>9</v>
      </c>
      <c r="B40" s="328" t="s">
        <v>45</v>
      </c>
      <c r="C40" s="328"/>
      <c r="D40" s="328"/>
      <c r="E40" s="328"/>
      <c r="F40" s="328"/>
      <c r="G40" s="280">
        <v>20</v>
      </c>
      <c r="H40" s="66">
        <f>($H$30+$H$37)*G40%</f>
        <v>0</v>
      </c>
    </row>
    <row r="41" spans="1:8">
      <c r="A41" s="104" t="s">
        <v>11</v>
      </c>
      <c r="B41" s="328" t="s">
        <v>46</v>
      </c>
      <c r="C41" s="328"/>
      <c r="D41" s="328"/>
      <c r="E41" s="328"/>
      <c r="F41" s="328"/>
      <c r="G41" s="403">
        <v>2.5</v>
      </c>
      <c r="H41" s="66">
        <f t="shared" ref="H41:H46" si="0">($H$30+$H$37)*G41%</f>
        <v>0</v>
      </c>
    </row>
    <row r="42" spans="1:8">
      <c r="A42" s="104" t="s">
        <v>13</v>
      </c>
      <c r="B42" s="328" t="s">
        <v>148</v>
      </c>
      <c r="C42" s="328"/>
      <c r="D42" s="328"/>
      <c r="E42" s="328"/>
      <c r="F42" s="340"/>
      <c r="G42" s="405">
        <v>3</v>
      </c>
      <c r="H42" s="402">
        <f t="shared" si="0"/>
        <v>0</v>
      </c>
    </row>
    <row r="43" spans="1:8">
      <c r="A43" s="104" t="s">
        <v>15</v>
      </c>
      <c r="B43" s="328" t="s">
        <v>47</v>
      </c>
      <c r="C43" s="328"/>
      <c r="D43" s="328"/>
      <c r="E43" s="328"/>
      <c r="F43" s="328"/>
      <c r="G43" s="404">
        <v>1.5</v>
      </c>
      <c r="H43" s="66">
        <f t="shared" si="0"/>
        <v>0</v>
      </c>
    </row>
    <row r="44" spans="1:8">
      <c r="A44" s="104" t="s">
        <v>48</v>
      </c>
      <c r="B44" s="328" t="s">
        <v>49</v>
      </c>
      <c r="C44" s="328"/>
      <c r="D44" s="328"/>
      <c r="E44" s="328"/>
      <c r="F44" s="328"/>
      <c r="G44" s="281">
        <v>1</v>
      </c>
      <c r="H44" s="66">
        <f t="shared" si="0"/>
        <v>0</v>
      </c>
    </row>
    <row r="45" spans="1:8">
      <c r="A45" s="104" t="s">
        <v>50</v>
      </c>
      <c r="B45" s="328" t="s">
        <v>51</v>
      </c>
      <c r="C45" s="328"/>
      <c r="D45" s="328"/>
      <c r="E45" s="328"/>
      <c r="F45" s="328"/>
      <c r="G45" s="281">
        <v>0.6</v>
      </c>
      <c r="H45" s="66">
        <f t="shared" si="0"/>
        <v>0</v>
      </c>
    </row>
    <row r="46" spans="1:8">
      <c r="A46" s="104" t="s">
        <v>52</v>
      </c>
      <c r="B46" s="328" t="s">
        <v>53</v>
      </c>
      <c r="C46" s="328"/>
      <c r="D46" s="328"/>
      <c r="E46" s="328"/>
      <c r="F46" s="328"/>
      <c r="G46" s="281">
        <v>0.2</v>
      </c>
      <c r="H46" s="66">
        <f t="shared" si="0"/>
        <v>0</v>
      </c>
    </row>
    <row r="47" spans="1:8">
      <c r="A47" s="104" t="s">
        <v>54</v>
      </c>
      <c r="B47" s="328" t="s">
        <v>55</v>
      </c>
      <c r="C47" s="328"/>
      <c r="D47" s="328"/>
      <c r="E47" s="328"/>
      <c r="F47" s="328"/>
      <c r="G47" s="281">
        <v>8</v>
      </c>
      <c r="H47" s="66">
        <f>($H$30+$H$37)*G47%</f>
        <v>0</v>
      </c>
    </row>
    <row r="48" spans="1:8">
      <c r="A48" s="341" t="s">
        <v>56</v>
      </c>
      <c r="B48" s="341"/>
      <c r="C48" s="341"/>
      <c r="D48" s="341"/>
      <c r="E48" s="341"/>
      <c r="F48" s="341"/>
      <c r="G48" s="105">
        <f>SUM(G40:G47)</f>
        <v>36.799999999999997</v>
      </c>
      <c r="H48" s="67">
        <f>SUM(H40:H47)</f>
        <v>0</v>
      </c>
    </row>
    <row r="49" spans="1:9">
      <c r="A49" s="100"/>
      <c r="B49" s="101"/>
      <c r="C49" s="101"/>
      <c r="D49" s="101"/>
      <c r="E49" s="101"/>
      <c r="F49" s="101"/>
      <c r="G49" s="101"/>
      <c r="H49" s="102"/>
      <c r="I49" s="63"/>
    </row>
    <row r="50" spans="1:9">
      <c r="A50" s="103" t="s">
        <v>57</v>
      </c>
      <c r="B50" s="341" t="s">
        <v>58</v>
      </c>
      <c r="C50" s="341"/>
      <c r="D50" s="341"/>
      <c r="E50" s="341"/>
      <c r="F50" s="341"/>
      <c r="G50" s="341"/>
      <c r="H50" s="103" t="s">
        <v>32</v>
      </c>
      <c r="I50" s="63"/>
    </row>
    <row r="51" spans="1:9">
      <c r="A51" s="104" t="s">
        <v>9</v>
      </c>
      <c r="B51" s="328" t="s">
        <v>59</v>
      </c>
      <c r="C51" s="328"/>
      <c r="D51" s="328"/>
      <c r="E51" s="328"/>
      <c r="F51" s="328"/>
      <c r="G51" s="328"/>
      <c r="H51" s="66">
        <f>IF('Mód 2.3 Benefícios'!C12=0, 0,'Mód 2.3 Benefícios'!$C$14-($H$28*6%))</f>
        <v>0</v>
      </c>
      <c r="I51" s="63"/>
    </row>
    <row r="52" spans="1:9">
      <c r="A52" s="104" t="s">
        <v>11</v>
      </c>
      <c r="B52" s="328" t="s">
        <v>60</v>
      </c>
      <c r="C52" s="328"/>
      <c r="D52" s="328"/>
      <c r="E52" s="328"/>
      <c r="F52" s="328"/>
      <c r="G52" s="328"/>
      <c r="H52" s="66">
        <f>('Mód 2.3 Benefícios'!$C$9*22)-('Mód 2.3 Benefícios'!$C$10*22)</f>
        <v>0</v>
      </c>
      <c r="I52" s="63"/>
    </row>
    <row r="53" spans="1:9">
      <c r="A53" s="104" t="s">
        <v>13</v>
      </c>
      <c r="B53" s="342" t="s">
        <v>61</v>
      </c>
      <c r="C53" s="342"/>
      <c r="D53" s="342"/>
      <c r="E53" s="342"/>
      <c r="F53" s="342"/>
      <c r="G53" s="342"/>
      <c r="H53" s="151"/>
      <c r="I53" s="157" t="s">
        <v>144</v>
      </c>
    </row>
    <row r="54" spans="1:9">
      <c r="A54" s="104" t="s">
        <v>15</v>
      </c>
      <c r="B54" s="342" t="s">
        <v>149</v>
      </c>
      <c r="C54" s="342"/>
      <c r="D54" s="342"/>
      <c r="E54" s="342"/>
      <c r="F54" s="342"/>
      <c r="G54" s="342"/>
      <c r="H54" s="151"/>
      <c r="I54" s="157" t="s">
        <v>144</v>
      </c>
    </row>
    <row r="55" spans="1:9">
      <c r="A55" s="341" t="s">
        <v>62</v>
      </c>
      <c r="B55" s="341"/>
      <c r="C55" s="341"/>
      <c r="D55" s="341"/>
      <c r="E55" s="341"/>
      <c r="F55" s="341"/>
      <c r="G55" s="341"/>
      <c r="H55" s="67">
        <f>SUM(H51:H54)</f>
        <v>0</v>
      </c>
      <c r="I55" s="63"/>
    </row>
    <row r="56" spans="1:9" ht="15.75" thickBot="1">
      <c r="A56" s="91"/>
      <c r="B56" s="92"/>
      <c r="C56" s="92"/>
      <c r="D56" s="92"/>
      <c r="E56" s="92"/>
      <c r="F56" s="92"/>
      <c r="G56" s="92"/>
      <c r="H56" s="93"/>
      <c r="I56" s="63"/>
    </row>
    <row r="57" spans="1:9">
      <c r="A57" s="343" t="s">
        <v>63</v>
      </c>
      <c r="B57" s="343"/>
      <c r="C57" s="343"/>
      <c r="D57" s="343"/>
      <c r="E57" s="343"/>
      <c r="F57" s="343"/>
      <c r="G57" s="343"/>
      <c r="H57" s="103" t="s">
        <v>32</v>
      </c>
      <c r="I57" s="63"/>
    </row>
    <row r="58" spans="1:9" ht="15.75" customHeight="1">
      <c r="A58" s="106" t="s">
        <v>36</v>
      </c>
      <c r="B58" s="328" t="s">
        <v>37</v>
      </c>
      <c r="C58" s="328"/>
      <c r="D58" s="328"/>
      <c r="E58" s="328"/>
      <c r="F58" s="328"/>
      <c r="G58" s="328"/>
      <c r="H58" s="68">
        <f>H37</f>
        <v>0</v>
      </c>
      <c r="I58" s="63"/>
    </row>
    <row r="59" spans="1:9">
      <c r="A59" s="106" t="s">
        <v>42</v>
      </c>
      <c r="B59" s="328" t="s">
        <v>43</v>
      </c>
      <c r="C59" s="328"/>
      <c r="D59" s="328"/>
      <c r="E59" s="328"/>
      <c r="F59" s="328"/>
      <c r="G59" s="328"/>
      <c r="H59" s="68">
        <f>H48</f>
        <v>0</v>
      </c>
      <c r="I59" s="63"/>
    </row>
    <row r="60" spans="1:9">
      <c r="A60" s="106" t="s">
        <v>57</v>
      </c>
      <c r="B60" s="328" t="s">
        <v>58</v>
      </c>
      <c r="C60" s="328"/>
      <c r="D60" s="328"/>
      <c r="E60" s="328"/>
      <c r="F60" s="328"/>
      <c r="G60" s="328"/>
      <c r="H60" s="68">
        <f>H55</f>
        <v>0</v>
      </c>
      <c r="I60" s="63"/>
    </row>
    <row r="61" spans="1:9" ht="15.75" thickBot="1">
      <c r="A61" s="329" t="s">
        <v>64</v>
      </c>
      <c r="B61" s="329"/>
      <c r="C61" s="329"/>
      <c r="D61" s="329"/>
      <c r="E61" s="329"/>
      <c r="F61" s="329"/>
      <c r="G61" s="329"/>
      <c r="H61" s="69">
        <f>SUM(H58:H60)</f>
        <v>0</v>
      </c>
      <c r="I61" s="63"/>
    </row>
    <row r="62" spans="1:9">
      <c r="A62" s="91"/>
      <c r="B62" s="92"/>
      <c r="C62" s="92"/>
      <c r="D62" s="92"/>
      <c r="E62" s="92"/>
      <c r="F62" s="92"/>
      <c r="G62" s="92"/>
      <c r="H62" s="93"/>
      <c r="I62" s="63"/>
    </row>
    <row r="63" spans="1:9">
      <c r="A63" s="330" t="s">
        <v>65</v>
      </c>
      <c r="B63" s="330"/>
      <c r="C63" s="330"/>
      <c r="D63" s="330"/>
      <c r="E63" s="330"/>
      <c r="F63" s="330"/>
      <c r="G63" s="330"/>
      <c r="H63" s="330"/>
      <c r="I63" s="63"/>
    </row>
    <row r="64" spans="1:9">
      <c r="A64" s="107"/>
      <c r="B64" s="108"/>
      <c r="C64" s="108"/>
      <c r="D64" s="108"/>
      <c r="E64" s="108"/>
      <c r="F64" s="108"/>
      <c r="G64" s="108"/>
      <c r="H64" s="109"/>
      <c r="I64" s="63"/>
    </row>
    <row r="65" spans="1:10">
      <c r="A65" s="110" t="s">
        <v>66</v>
      </c>
      <c r="B65" s="111" t="s">
        <v>67</v>
      </c>
      <c r="C65" s="112"/>
      <c r="D65" s="112"/>
      <c r="E65" s="112"/>
      <c r="F65" s="112"/>
      <c r="G65" s="110" t="s">
        <v>44</v>
      </c>
      <c r="H65" s="110" t="s">
        <v>32</v>
      </c>
      <c r="I65" s="63"/>
    </row>
    <row r="66" spans="1:10">
      <c r="A66" s="113" t="s">
        <v>9</v>
      </c>
      <c r="B66" s="303" t="s">
        <v>150</v>
      </c>
      <c r="C66" s="303"/>
      <c r="D66" s="303"/>
      <c r="E66" s="303"/>
      <c r="F66" s="303"/>
      <c r="G66" s="114">
        <v>0.26011000000000001</v>
      </c>
      <c r="H66" s="70">
        <f>(H30+H37+H48+H55)*G66%</f>
        <v>0</v>
      </c>
      <c r="I66" s="63"/>
    </row>
    <row r="67" spans="1:10">
      <c r="A67" s="113" t="s">
        <v>11</v>
      </c>
      <c r="B67" s="303" t="s">
        <v>151</v>
      </c>
      <c r="C67" s="303"/>
      <c r="D67" s="303"/>
      <c r="E67" s="303"/>
      <c r="F67" s="303"/>
      <c r="G67" s="114">
        <v>2.0808800000000002E-2</v>
      </c>
      <c r="H67" s="70">
        <f>H66*G67</f>
        <v>0</v>
      </c>
      <c r="I67" s="63"/>
    </row>
    <row r="68" spans="1:10">
      <c r="A68" s="113" t="s">
        <v>11</v>
      </c>
      <c r="B68" s="301" t="s">
        <v>152</v>
      </c>
      <c r="C68" s="301"/>
      <c r="D68" s="301"/>
      <c r="E68" s="301"/>
      <c r="F68" s="301"/>
      <c r="G68" s="114">
        <v>4.1599999999999998E-2</v>
      </c>
      <c r="H68" s="70">
        <f>(H30+H37)*G68%</f>
        <v>0</v>
      </c>
      <c r="I68" s="63"/>
    </row>
    <row r="69" spans="1:10">
      <c r="A69" s="302" t="s">
        <v>69</v>
      </c>
      <c r="B69" s="302"/>
      <c r="C69" s="302"/>
      <c r="D69" s="302"/>
      <c r="E69" s="302"/>
      <c r="F69" s="302"/>
      <c r="G69" s="110"/>
      <c r="H69" s="71">
        <f>SUM(H66:H68)</f>
        <v>0</v>
      </c>
      <c r="I69" s="63"/>
    </row>
    <row r="70" spans="1:10">
      <c r="A70" s="91"/>
      <c r="B70" s="92"/>
      <c r="C70" s="92"/>
      <c r="D70" s="92"/>
      <c r="E70" s="92"/>
      <c r="F70" s="92"/>
      <c r="G70" s="116"/>
      <c r="H70" s="93"/>
      <c r="I70" s="63"/>
    </row>
    <row r="71" spans="1:10">
      <c r="A71" s="110" t="s">
        <v>70</v>
      </c>
      <c r="B71" s="307" t="s">
        <v>71</v>
      </c>
      <c r="C71" s="307"/>
      <c r="D71" s="307"/>
      <c r="E71" s="307"/>
      <c r="F71" s="307"/>
      <c r="G71" s="110" t="s">
        <v>44</v>
      </c>
      <c r="H71" s="110" t="s">
        <v>32</v>
      </c>
      <c r="I71" s="63"/>
    </row>
    <row r="72" spans="1:10">
      <c r="A72" s="113" t="s">
        <v>9</v>
      </c>
      <c r="B72" s="303" t="s">
        <v>132</v>
      </c>
      <c r="C72" s="303"/>
      <c r="D72" s="303"/>
      <c r="E72" s="303"/>
      <c r="F72" s="303"/>
      <c r="G72" s="114">
        <v>1.0437987777777777</v>
      </c>
      <c r="H72" s="70">
        <f>((H30+H37)*G72%)</f>
        <v>0</v>
      </c>
      <c r="I72" s="63"/>
    </row>
    <row r="73" spans="1:10">
      <c r="A73" s="113" t="s">
        <v>11</v>
      </c>
      <c r="B73" s="301" t="s">
        <v>153</v>
      </c>
      <c r="C73" s="301"/>
      <c r="D73" s="301"/>
      <c r="E73" s="301"/>
      <c r="F73" s="301"/>
      <c r="G73" s="114">
        <v>0.38411795022222223</v>
      </c>
      <c r="H73" s="70">
        <f>(H30+H37)*G73%</f>
        <v>0</v>
      </c>
      <c r="I73" s="63"/>
    </row>
    <row r="74" spans="1:10">
      <c r="A74" s="302" t="s">
        <v>72</v>
      </c>
      <c r="B74" s="302"/>
      <c r="C74" s="302"/>
      <c r="D74" s="302"/>
      <c r="E74" s="302"/>
      <c r="F74" s="302"/>
      <c r="G74" s="110"/>
      <c r="H74" s="71">
        <f>SUM(H72:H73)</f>
        <v>0</v>
      </c>
      <c r="I74" s="63"/>
    </row>
    <row r="75" spans="1:10">
      <c r="A75" s="91"/>
      <c r="B75" s="92"/>
      <c r="C75" s="92"/>
      <c r="D75" s="92"/>
      <c r="E75" s="92"/>
      <c r="F75" s="92"/>
      <c r="G75" s="116"/>
      <c r="H75" s="93"/>
      <c r="I75" s="63"/>
    </row>
    <row r="76" spans="1:10">
      <c r="A76" s="110" t="s">
        <v>73</v>
      </c>
      <c r="B76" s="307" t="s">
        <v>74</v>
      </c>
      <c r="C76" s="307"/>
      <c r="D76" s="307"/>
      <c r="E76" s="307"/>
      <c r="F76" s="307"/>
      <c r="G76" s="110" t="s">
        <v>44</v>
      </c>
      <c r="H76" s="110" t="s">
        <v>32</v>
      </c>
      <c r="I76" s="63"/>
    </row>
    <row r="77" spans="1:10">
      <c r="A77" s="113" t="s">
        <v>9</v>
      </c>
      <c r="B77" s="303" t="s">
        <v>74</v>
      </c>
      <c r="C77" s="303"/>
      <c r="D77" s="303"/>
      <c r="E77" s="303"/>
      <c r="F77" s="303"/>
      <c r="G77" s="113">
        <v>1.27</v>
      </c>
      <c r="H77" s="70">
        <f>-H58*G77%</f>
        <v>0</v>
      </c>
      <c r="I77" s="63"/>
    </row>
    <row r="78" spans="1:10">
      <c r="A78" s="302" t="s">
        <v>75</v>
      </c>
      <c r="B78" s="302"/>
      <c r="C78" s="302"/>
      <c r="D78" s="302"/>
      <c r="E78" s="302"/>
      <c r="F78" s="302"/>
      <c r="G78" s="117"/>
      <c r="H78" s="71">
        <f>H77</f>
        <v>0</v>
      </c>
      <c r="I78" s="63"/>
    </row>
    <row r="79" spans="1:10" ht="15.75" thickBot="1">
      <c r="A79" s="91"/>
      <c r="B79" s="92"/>
      <c r="C79" s="92"/>
      <c r="D79" s="92"/>
      <c r="E79" s="92"/>
      <c r="F79" s="92"/>
      <c r="G79" s="92"/>
      <c r="H79" s="93"/>
      <c r="I79" s="63"/>
      <c r="J79" s="89"/>
    </row>
    <row r="80" spans="1:10" ht="15.75" customHeight="1">
      <c r="A80" s="304" t="s">
        <v>76</v>
      </c>
      <c r="B80" s="304"/>
      <c r="C80" s="304"/>
      <c r="D80" s="304"/>
      <c r="E80" s="304"/>
      <c r="F80" s="304"/>
      <c r="G80" s="304"/>
      <c r="H80" s="110" t="s">
        <v>32</v>
      </c>
      <c r="I80" s="89"/>
    </row>
    <row r="81" spans="1:9">
      <c r="A81" s="118" t="s">
        <v>66</v>
      </c>
      <c r="B81" s="305" t="s">
        <v>67</v>
      </c>
      <c r="C81" s="305"/>
      <c r="D81" s="305"/>
      <c r="E81" s="305"/>
      <c r="F81" s="305"/>
      <c r="G81" s="305"/>
      <c r="H81" s="72">
        <f>H69</f>
        <v>0</v>
      </c>
      <c r="I81" s="63"/>
    </row>
    <row r="82" spans="1:9">
      <c r="A82" s="118" t="s">
        <v>70</v>
      </c>
      <c r="B82" s="305" t="s">
        <v>71</v>
      </c>
      <c r="C82" s="305"/>
      <c r="D82" s="305"/>
      <c r="E82" s="305"/>
      <c r="F82" s="305"/>
      <c r="G82" s="305"/>
      <c r="H82" s="72">
        <f>H74</f>
        <v>0</v>
      </c>
      <c r="I82" s="63"/>
    </row>
    <row r="83" spans="1:9">
      <c r="A83" s="118" t="s">
        <v>73</v>
      </c>
      <c r="B83" s="305" t="s">
        <v>74</v>
      </c>
      <c r="C83" s="305"/>
      <c r="D83" s="305"/>
      <c r="E83" s="305"/>
      <c r="F83" s="305"/>
      <c r="G83" s="305"/>
      <c r="H83" s="72">
        <f>H78</f>
        <v>0</v>
      </c>
      <c r="I83" s="63"/>
    </row>
    <row r="84" spans="1:9" ht="15.75" thickBot="1">
      <c r="A84" s="306" t="s">
        <v>64</v>
      </c>
      <c r="B84" s="306"/>
      <c r="C84" s="306"/>
      <c r="D84" s="306"/>
      <c r="E84" s="306"/>
      <c r="F84" s="306"/>
      <c r="G84" s="306"/>
      <c r="H84" s="73">
        <v>22.127193882987068</v>
      </c>
      <c r="I84" s="63"/>
    </row>
    <row r="85" spans="1:9">
      <c r="A85" s="119"/>
      <c r="B85" s="120"/>
      <c r="C85" s="120"/>
      <c r="D85" s="120"/>
      <c r="E85" s="120"/>
      <c r="F85" s="120"/>
      <c r="G85" s="120"/>
      <c r="H85" s="121"/>
      <c r="I85" s="63"/>
    </row>
    <row r="86" spans="1:9">
      <c r="A86" s="122" t="s">
        <v>77</v>
      </c>
      <c r="B86" s="123"/>
      <c r="C86" s="123"/>
      <c r="D86" s="123"/>
      <c r="E86" s="123"/>
      <c r="F86" s="123"/>
      <c r="G86" s="123"/>
      <c r="H86" s="124"/>
      <c r="I86" s="63"/>
    </row>
    <row r="87" spans="1:9">
      <c r="A87" s="125"/>
      <c r="B87" s="126"/>
      <c r="C87" s="126"/>
      <c r="D87" s="126"/>
      <c r="E87" s="126"/>
      <c r="F87" s="126"/>
      <c r="G87" s="126"/>
      <c r="H87" s="127"/>
      <c r="I87" s="63"/>
    </row>
    <row r="88" spans="1:9" s="131" customFormat="1">
      <c r="A88" s="128" t="s">
        <v>78</v>
      </c>
      <c r="B88" s="319" t="s">
        <v>79</v>
      </c>
      <c r="C88" s="319"/>
      <c r="D88" s="319"/>
      <c r="E88" s="319"/>
      <c r="F88" s="319"/>
      <c r="G88" s="128" t="s">
        <v>80</v>
      </c>
      <c r="H88" s="129" t="s">
        <v>32</v>
      </c>
      <c r="I88" s="63"/>
    </row>
    <row r="89" spans="1:9">
      <c r="A89" s="130" t="s">
        <v>9</v>
      </c>
      <c r="B89" s="311" t="s">
        <v>154</v>
      </c>
      <c r="C89" s="311"/>
      <c r="D89" s="311"/>
      <c r="E89" s="311"/>
      <c r="F89" s="311"/>
      <c r="G89" s="87">
        <v>9.09</v>
      </c>
      <c r="H89" s="74">
        <f>($H$30+$H$61+$H$84)*G89%</f>
        <v>2.0113619239635243</v>
      </c>
      <c r="I89" s="131"/>
    </row>
    <row r="90" spans="1:9">
      <c r="A90" s="130" t="s">
        <v>11</v>
      </c>
      <c r="B90" s="311" t="s">
        <v>155</v>
      </c>
      <c r="C90" s="311"/>
      <c r="D90" s="311"/>
      <c r="E90" s="311"/>
      <c r="F90" s="311"/>
      <c r="G90" s="87">
        <v>0.14272600320000001</v>
      </c>
      <c r="H90" s="200">
        <f t="shared" ref="H90:H93" si="1">($H$30+$H$61+$H$84)*G90%</f>
        <v>3.1581259449502332E-2</v>
      </c>
      <c r="I90" s="63"/>
    </row>
    <row r="91" spans="1:9">
      <c r="A91" s="130" t="s">
        <v>13</v>
      </c>
      <c r="B91" s="311" t="s">
        <v>156</v>
      </c>
      <c r="C91" s="311"/>
      <c r="D91" s="311"/>
      <c r="E91" s="311"/>
      <c r="F91" s="311"/>
      <c r="G91" s="87">
        <v>3.557306666666666E-2</v>
      </c>
      <c r="H91" s="200">
        <f t="shared" si="1"/>
        <v>7.8713214314575768E-3</v>
      </c>
      <c r="I91" s="63"/>
    </row>
    <row r="92" spans="1:9">
      <c r="A92" s="130" t="s">
        <v>15</v>
      </c>
      <c r="B92" s="311" t="s">
        <v>157</v>
      </c>
      <c r="C92" s="311"/>
      <c r="D92" s="311"/>
      <c r="E92" s="311"/>
      <c r="F92" s="311"/>
      <c r="G92" s="87">
        <v>2.2222222222222223</v>
      </c>
      <c r="H92" s="200">
        <f t="shared" si="1"/>
        <v>0.49171541962193488</v>
      </c>
      <c r="I92" s="63"/>
    </row>
    <row r="93" spans="1:9">
      <c r="A93" s="130" t="s">
        <v>48</v>
      </c>
      <c r="B93" s="311" t="s">
        <v>158</v>
      </c>
      <c r="C93" s="311"/>
      <c r="D93" s="311"/>
      <c r="E93" s="311"/>
      <c r="F93" s="311"/>
      <c r="G93" s="87">
        <v>1.8333333333333333E-2</v>
      </c>
      <c r="H93" s="200">
        <f t="shared" si="1"/>
        <v>4.0566522118809624E-3</v>
      </c>
      <c r="I93" s="63"/>
    </row>
    <row r="94" spans="1:9">
      <c r="A94" s="130" t="s">
        <v>50</v>
      </c>
      <c r="B94" s="320" t="s">
        <v>149</v>
      </c>
      <c r="C94" s="320"/>
      <c r="D94" s="320"/>
      <c r="E94" s="320"/>
      <c r="F94" s="320"/>
      <c r="G94" s="152">
        <v>0</v>
      </c>
      <c r="H94" s="153">
        <v>0</v>
      </c>
      <c r="I94" s="157" t="s">
        <v>144</v>
      </c>
    </row>
    <row r="95" spans="1:9">
      <c r="A95" s="130" t="s">
        <v>52</v>
      </c>
      <c r="B95" s="320" t="s">
        <v>149</v>
      </c>
      <c r="C95" s="320"/>
      <c r="D95" s="320"/>
      <c r="E95" s="320"/>
      <c r="F95" s="320"/>
      <c r="G95" s="152">
        <v>0</v>
      </c>
      <c r="H95" s="153">
        <v>0</v>
      </c>
      <c r="I95" s="157" t="s">
        <v>144</v>
      </c>
    </row>
    <row r="96" spans="1:9">
      <c r="A96" s="130"/>
      <c r="B96" s="321" t="s">
        <v>68</v>
      </c>
      <c r="C96" s="322"/>
      <c r="D96" s="322"/>
      <c r="E96" s="322"/>
      <c r="F96" s="323"/>
      <c r="G96" s="156">
        <v>11.508854625422222</v>
      </c>
      <c r="H96" s="155">
        <f>SUM(H89:H95)</f>
        <v>2.5465865766782998</v>
      </c>
      <c r="I96" s="63"/>
    </row>
    <row r="97" spans="1:10">
      <c r="A97" s="130" t="s">
        <v>54</v>
      </c>
      <c r="B97" s="324" t="s">
        <v>133</v>
      </c>
      <c r="C97" s="325"/>
      <c r="D97" s="325"/>
      <c r="E97" s="325"/>
      <c r="F97" s="326"/>
      <c r="G97" s="87">
        <v>4.2352585021553777</v>
      </c>
      <c r="H97" s="74">
        <f>H96*G97%</f>
        <v>0.10785452450351526</v>
      </c>
      <c r="I97" s="63"/>
    </row>
    <row r="98" spans="1:10">
      <c r="A98" s="319" t="s">
        <v>82</v>
      </c>
      <c r="B98" s="319"/>
      <c r="C98" s="319"/>
      <c r="D98" s="319"/>
      <c r="E98" s="319"/>
      <c r="F98" s="319"/>
      <c r="G98" s="132"/>
      <c r="H98" s="75">
        <f>SUM(H96:H97)</f>
        <v>2.6544411011818152</v>
      </c>
      <c r="I98" s="63"/>
    </row>
    <row r="99" spans="1:10" ht="15.75" thickBot="1">
      <c r="A99" s="91"/>
      <c r="B99" s="92"/>
      <c r="C99" s="92"/>
      <c r="D99" s="92"/>
      <c r="E99" s="92"/>
      <c r="F99" s="92"/>
      <c r="G99" s="92"/>
      <c r="H99" s="93"/>
      <c r="I99" s="63"/>
    </row>
    <row r="100" spans="1:10" ht="15.75" customHeight="1">
      <c r="A100" s="327" t="s">
        <v>83</v>
      </c>
      <c r="B100" s="327"/>
      <c r="C100" s="327"/>
      <c r="D100" s="327"/>
      <c r="E100" s="327"/>
      <c r="F100" s="327"/>
      <c r="G100" s="327"/>
      <c r="H100" s="128" t="s">
        <v>32</v>
      </c>
      <c r="I100" s="63"/>
    </row>
    <row r="101" spans="1:10">
      <c r="A101" s="133" t="s">
        <v>78</v>
      </c>
      <c r="B101" s="311" t="s">
        <v>79</v>
      </c>
      <c r="C101" s="311"/>
      <c r="D101" s="311"/>
      <c r="E101" s="311"/>
      <c r="F101" s="311"/>
      <c r="G101" s="311"/>
      <c r="H101" s="76">
        <f>H98</f>
        <v>2.6544411011818152</v>
      </c>
      <c r="I101" s="63"/>
    </row>
    <row r="102" spans="1:10" ht="15.75" thickBot="1">
      <c r="A102" s="312" t="s">
        <v>64</v>
      </c>
      <c r="B102" s="312"/>
      <c r="C102" s="312"/>
      <c r="D102" s="312"/>
      <c r="E102" s="312"/>
      <c r="F102" s="312"/>
      <c r="G102" s="312"/>
      <c r="H102" s="77">
        <f>H101</f>
        <v>2.6544411011818152</v>
      </c>
      <c r="I102" s="63"/>
    </row>
    <row r="103" spans="1:10">
      <c r="A103" s="310"/>
      <c r="B103" s="310"/>
      <c r="C103" s="310"/>
      <c r="D103" s="310"/>
      <c r="E103" s="310"/>
      <c r="F103" s="310"/>
      <c r="G103" s="310"/>
      <c r="H103" s="310"/>
      <c r="I103" s="63"/>
    </row>
    <row r="104" spans="1:10">
      <c r="A104" s="313" t="s">
        <v>84</v>
      </c>
      <c r="B104" s="313"/>
      <c r="C104" s="313"/>
      <c r="D104" s="313"/>
      <c r="E104" s="313"/>
      <c r="F104" s="313"/>
      <c r="G104" s="313"/>
      <c r="H104" s="313"/>
      <c r="I104" s="63"/>
    </row>
    <row r="105" spans="1:10">
      <c r="A105" s="134"/>
      <c r="B105" s="135"/>
      <c r="C105" s="135"/>
      <c r="D105" s="135"/>
      <c r="E105" s="135"/>
      <c r="F105" s="135"/>
      <c r="G105" s="135"/>
      <c r="H105" s="136"/>
      <c r="I105" s="63"/>
    </row>
    <row r="106" spans="1:10">
      <c r="A106" s="137">
        <v>5</v>
      </c>
      <c r="B106" s="314" t="s">
        <v>85</v>
      </c>
      <c r="C106" s="314"/>
      <c r="D106" s="314"/>
      <c r="E106" s="314"/>
      <c r="F106" s="314"/>
      <c r="G106" s="314"/>
      <c r="H106" s="137" t="s">
        <v>32</v>
      </c>
      <c r="I106" s="63"/>
      <c r="J106" s="98"/>
    </row>
    <row r="107" spans="1:10">
      <c r="A107" s="138" t="s">
        <v>9</v>
      </c>
      <c r="B107" s="315" t="s">
        <v>159</v>
      </c>
      <c r="C107" s="315"/>
      <c r="D107" s="315"/>
      <c r="E107" s="315"/>
      <c r="F107" s="315"/>
      <c r="G107" s="315"/>
      <c r="H107" s="76">
        <f>UNIFORMES_EPI!E24</f>
        <v>0</v>
      </c>
      <c r="I107" s="157" t="s">
        <v>185</v>
      </c>
      <c r="J107" s="98"/>
    </row>
    <row r="108" spans="1:10">
      <c r="A108" s="138" t="s">
        <v>11</v>
      </c>
      <c r="B108" s="315" t="s">
        <v>160</v>
      </c>
      <c r="C108" s="315"/>
      <c r="D108" s="315"/>
      <c r="E108" s="315"/>
      <c r="F108" s="315"/>
      <c r="G108" s="315"/>
      <c r="H108" s="76">
        <f>UNIFORMES_EPI!E11</f>
        <v>0</v>
      </c>
      <c r="I108" s="157" t="s">
        <v>185</v>
      </c>
      <c r="J108" s="98"/>
    </row>
    <row r="109" spans="1:10">
      <c r="A109" s="138" t="s">
        <v>15</v>
      </c>
      <c r="B109" s="315" t="s">
        <v>161</v>
      </c>
      <c r="C109" s="315"/>
      <c r="D109" s="315"/>
      <c r="E109" s="315"/>
      <c r="F109" s="315"/>
      <c r="G109" s="315"/>
      <c r="H109" s="76">
        <f>EQUIP_FERRAM!F50</f>
        <v>0</v>
      </c>
      <c r="I109" s="157" t="s">
        <v>184</v>
      </c>
    </row>
    <row r="110" spans="1:10">
      <c r="A110" s="138" t="s">
        <v>50</v>
      </c>
      <c r="B110" s="316" t="s">
        <v>149</v>
      </c>
      <c r="C110" s="317"/>
      <c r="D110" s="317"/>
      <c r="E110" s="317"/>
      <c r="F110" s="317"/>
      <c r="G110" s="318"/>
      <c r="H110" s="76"/>
      <c r="I110" s="157"/>
    </row>
    <row r="111" spans="1:10">
      <c r="A111" s="314" t="s">
        <v>34</v>
      </c>
      <c r="B111" s="314"/>
      <c r="C111" s="314"/>
      <c r="D111" s="314"/>
      <c r="E111" s="314"/>
      <c r="F111" s="314"/>
      <c r="G111" s="314"/>
      <c r="H111" s="78">
        <f>SUM(H107:H110)</f>
        <v>0</v>
      </c>
      <c r="I111" s="98"/>
      <c r="J111" s="63"/>
    </row>
    <row r="112" spans="1:10">
      <c r="A112" s="310"/>
      <c r="B112" s="310"/>
      <c r="C112" s="310"/>
      <c r="D112" s="310"/>
      <c r="E112" s="310"/>
      <c r="F112" s="310"/>
      <c r="G112" s="310"/>
      <c r="H112" s="310"/>
      <c r="I112" s="63"/>
      <c r="J112" s="63"/>
    </row>
    <row r="113" spans="1:11">
      <c r="A113" s="310" t="s">
        <v>86</v>
      </c>
      <c r="B113" s="310"/>
      <c r="C113" s="310"/>
      <c r="D113" s="310"/>
      <c r="E113" s="310"/>
      <c r="F113" s="310"/>
      <c r="G113" s="310"/>
      <c r="H113" s="310"/>
      <c r="I113" s="63"/>
      <c r="J113" s="63"/>
      <c r="K113" s="145"/>
    </row>
    <row r="114" spans="1:11" s="146" customFormat="1">
      <c r="A114" s="139"/>
      <c r="B114" s="140"/>
      <c r="C114" s="140"/>
      <c r="D114" s="140"/>
      <c r="E114" s="140"/>
      <c r="F114" s="140"/>
      <c r="G114" s="140"/>
      <c r="H114" s="141"/>
      <c r="I114" s="63"/>
      <c r="J114" s="63"/>
    </row>
    <row r="115" spans="1:11" s="146" customFormat="1">
      <c r="A115" s="142">
        <v>6</v>
      </c>
      <c r="B115" s="297" t="s">
        <v>87</v>
      </c>
      <c r="C115" s="297"/>
      <c r="D115" s="297"/>
      <c r="E115" s="297"/>
      <c r="F115" s="297"/>
      <c r="G115" s="408" t="s">
        <v>44</v>
      </c>
      <c r="H115" s="143" t="s">
        <v>32</v>
      </c>
      <c r="I115" s="63"/>
      <c r="J115" s="63"/>
    </row>
    <row r="116" spans="1:11" s="146" customFormat="1">
      <c r="A116" s="144" t="s">
        <v>9</v>
      </c>
      <c r="B116" s="296" t="s">
        <v>88</v>
      </c>
      <c r="C116" s="296"/>
      <c r="D116" s="296"/>
      <c r="E116" s="296"/>
      <c r="F116" s="406"/>
      <c r="G116" s="412">
        <v>2.15</v>
      </c>
      <c r="H116" s="407">
        <f>(H128+H129+H130+H131+H132)*G116%</f>
        <v>0.53280515215963087</v>
      </c>
      <c r="I116" s="115"/>
      <c r="J116" s="63"/>
    </row>
    <row r="117" spans="1:11">
      <c r="A117" s="144" t="s">
        <v>11</v>
      </c>
      <c r="B117" s="296" t="s">
        <v>89</v>
      </c>
      <c r="C117" s="296"/>
      <c r="D117" s="296"/>
      <c r="E117" s="296"/>
      <c r="F117" s="296"/>
      <c r="G117" s="410">
        <f>SUM(G118:G120)</f>
        <v>8.65</v>
      </c>
      <c r="H117" s="79">
        <f>($H$122*G117)/($G$121+$G$117+$G$116)</f>
        <v>349.51663811148717</v>
      </c>
      <c r="I117" s="115"/>
      <c r="J117" s="160"/>
    </row>
    <row r="118" spans="1:11">
      <c r="A118" s="308"/>
      <c r="B118" s="309" t="s">
        <v>90</v>
      </c>
      <c r="C118" s="309"/>
      <c r="D118" s="309"/>
      <c r="E118" s="309"/>
      <c r="F118" s="309"/>
      <c r="G118" s="80">
        <v>0.65</v>
      </c>
      <c r="H118" s="81">
        <f>($H$117*G118)/$G$117</f>
        <v>26.264256043059731</v>
      </c>
      <c r="I118" s="115"/>
      <c r="J118" s="145"/>
    </row>
    <row r="119" spans="1:11">
      <c r="A119" s="308"/>
      <c r="B119" s="309" t="s">
        <v>91</v>
      </c>
      <c r="C119" s="309"/>
      <c r="D119" s="309"/>
      <c r="E119" s="309"/>
      <c r="F119" s="309"/>
      <c r="G119" s="80">
        <v>3</v>
      </c>
      <c r="H119" s="81">
        <f>($H$117*G119)/$G$117</f>
        <v>121.21964327566027</v>
      </c>
      <c r="I119" s="115"/>
      <c r="J119" s="146"/>
    </row>
    <row r="120" spans="1:11">
      <c r="A120" s="308"/>
      <c r="B120" s="309" t="s">
        <v>92</v>
      </c>
      <c r="C120" s="309"/>
      <c r="D120" s="309"/>
      <c r="E120" s="309"/>
      <c r="F120" s="309"/>
      <c r="G120" s="409">
        <v>5</v>
      </c>
      <c r="H120" s="81">
        <f>($H$117*G120)/$G$117</f>
        <v>202.03273879276716</v>
      </c>
      <c r="I120" s="115"/>
      <c r="J120" s="146"/>
    </row>
    <row r="121" spans="1:11">
      <c r="A121" s="144" t="s">
        <v>13</v>
      </c>
      <c r="B121" s="296" t="s">
        <v>93</v>
      </c>
      <c r="C121" s="296"/>
      <c r="D121" s="296"/>
      <c r="E121" s="296"/>
      <c r="F121" s="406"/>
      <c r="G121" s="412">
        <v>2.2999999999999998</v>
      </c>
      <c r="H121" s="407">
        <f>(H128+H129+H130+H131+H133+H116)*G121%</f>
        <v>1.15220972777144</v>
      </c>
      <c r="I121" s="115"/>
      <c r="J121" s="146"/>
    </row>
    <row r="122" spans="1:11">
      <c r="A122" s="297" t="s">
        <v>94</v>
      </c>
      <c r="B122" s="297"/>
      <c r="C122" s="297"/>
      <c r="D122" s="297"/>
      <c r="E122" s="297"/>
      <c r="F122" s="297"/>
      <c r="G122" s="411">
        <v>13.100000000000001</v>
      </c>
      <c r="H122" s="82">
        <v>529.3257756370499</v>
      </c>
      <c r="I122" s="115"/>
      <c r="J122" s="63"/>
    </row>
    <row r="123" spans="1:11">
      <c r="A123" s="91"/>
      <c r="B123" s="92"/>
      <c r="C123" s="92"/>
      <c r="D123" s="92"/>
      <c r="E123" s="92"/>
      <c r="F123" s="92"/>
      <c r="G123" s="92"/>
      <c r="H123" s="93"/>
      <c r="I123" s="63"/>
      <c r="J123" s="63"/>
    </row>
    <row r="124" spans="1:11" ht="15.75" thickBot="1">
      <c r="A124" s="91"/>
      <c r="B124" s="92"/>
      <c r="C124" s="92"/>
      <c r="D124" s="92"/>
      <c r="E124" s="92"/>
      <c r="F124" s="92"/>
      <c r="G124" s="92"/>
      <c r="H124" s="93"/>
      <c r="I124" s="63"/>
      <c r="J124" s="63"/>
    </row>
    <row r="125" spans="1:11">
      <c r="A125" s="298" t="s">
        <v>95</v>
      </c>
      <c r="B125" s="298"/>
      <c r="C125" s="298"/>
      <c r="D125" s="298"/>
      <c r="E125" s="298"/>
      <c r="F125" s="298"/>
      <c r="G125" s="298"/>
      <c r="H125" s="298"/>
      <c r="I125" s="115"/>
      <c r="J125" s="63"/>
    </row>
    <row r="126" spans="1:11">
      <c r="A126" s="147"/>
      <c r="B126" s="92"/>
      <c r="C126" s="92"/>
      <c r="D126" s="92"/>
      <c r="E126" s="92"/>
      <c r="F126" s="92"/>
      <c r="G126" s="92"/>
      <c r="H126" s="148"/>
      <c r="I126" s="63"/>
      <c r="J126" s="63"/>
    </row>
    <row r="127" spans="1:11">
      <c r="A127" s="299" t="s">
        <v>96</v>
      </c>
      <c r="B127" s="299"/>
      <c r="C127" s="299"/>
      <c r="D127" s="299"/>
      <c r="E127" s="299"/>
      <c r="F127" s="299"/>
      <c r="G127" s="299"/>
      <c r="H127" s="149" t="s">
        <v>32</v>
      </c>
    </row>
    <row r="128" spans="1:11">
      <c r="A128" s="150" t="s">
        <v>9</v>
      </c>
      <c r="B128" s="294" t="s">
        <v>30</v>
      </c>
      <c r="C128" s="294"/>
      <c r="D128" s="294"/>
      <c r="E128" s="294"/>
      <c r="F128" s="294"/>
      <c r="G128" s="294"/>
      <c r="H128" s="83">
        <f>H30</f>
        <v>0</v>
      </c>
    </row>
    <row r="129" spans="1:9">
      <c r="A129" s="150" t="s">
        <v>11</v>
      </c>
      <c r="B129" s="294" t="s">
        <v>35</v>
      </c>
      <c r="C129" s="294"/>
      <c r="D129" s="294"/>
      <c r="E129" s="294"/>
      <c r="F129" s="294"/>
      <c r="G129" s="294"/>
      <c r="H129" s="83">
        <f>H61</f>
        <v>0</v>
      </c>
    </row>
    <row r="130" spans="1:9" ht="15" customHeight="1">
      <c r="A130" s="150" t="s">
        <v>13</v>
      </c>
      <c r="B130" s="294" t="s">
        <v>65</v>
      </c>
      <c r="C130" s="294"/>
      <c r="D130" s="294"/>
      <c r="E130" s="294"/>
      <c r="F130" s="294"/>
      <c r="G130" s="294"/>
      <c r="H130" s="83">
        <f>H84</f>
        <v>22.127193882987068</v>
      </c>
    </row>
    <row r="131" spans="1:9">
      <c r="A131" s="150" t="s">
        <v>15</v>
      </c>
      <c r="B131" s="294" t="s">
        <v>77</v>
      </c>
      <c r="C131" s="294"/>
      <c r="D131" s="294"/>
      <c r="E131" s="294"/>
      <c r="F131" s="294"/>
      <c r="G131" s="294"/>
      <c r="H131" s="83">
        <f>H102</f>
        <v>2.6544411011818152</v>
      </c>
      <c r="I131" s="53"/>
    </row>
    <row r="132" spans="1:9">
      <c r="A132" s="150" t="s">
        <v>48</v>
      </c>
      <c r="B132" s="294" t="s">
        <v>84</v>
      </c>
      <c r="C132" s="294"/>
      <c r="D132" s="294"/>
      <c r="E132" s="294"/>
      <c r="F132" s="294"/>
      <c r="G132" s="294"/>
      <c r="H132" s="83">
        <f>H111</f>
        <v>0</v>
      </c>
    </row>
    <row r="133" spans="1:9">
      <c r="A133" s="300" t="s">
        <v>162</v>
      </c>
      <c r="B133" s="300"/>
      <c r="C133" s="300"/>
      <c r="D133" s="300"/>
      <c r="E133" s="300"/>
      <c r="F133" s="300"/>
      <c r="G133" s="300"/>
      <c r="H133" s="84">
        <f>SUM(H128:H132)</f>
        <v>24.781634984168882</v>
      </c>
    </row>
    <row r="134" spans="1:9" ht="15.75" thickBot="1">
      <c r="A134" s="150" t="s">
        <v>50</v>
      </c>
      <c r="B134" s="294" t="s">
        <v>97</v>
      </c>
      <c r="C134" s="294"/>
      <c r="D134" s="294"/>
      <c r="E134" s="294"/>
      <c r="F134" s="294"/>
      <c r="G134" s="294"/>
      <c r="H134" s="85">
        <f>H122</f>
        <v>529.3257756370499</v>
      </c>
    </row>
    <row r="135" spans="1:9" ht="15.75" thickBot="1">
      <c r="A135" s="295" t="s">
        <v>98</v>
      </c>
      <c r="B135" s="295"/>
      <c r="C135" s="295"/>
      <c r="D135" s="295"/>
      <c r="E135" s="295"/>
      <c r="F135" s="295"/>
      <c r="G135" s="295"/>
      <c r="H135" s="86">
        <f>SUM(H133:H134)</f>
        <v>554.10741062121883</v>
      </c>
    </row>
  </sheetData>
  <mergeCells count="127">
    <mergeCell ref="A5:H5"/>
    <mergeCell ref="B8:F8"/>
    <mergeCell ref="G8:H8"/>
    <mergeCell ref="B9:F9"/>
    <mergeCell ref="G9:H9"/>
    <mergeCell ref="A1:H1"/>
    <mergeCell ref="A3:H3"/>
    <mergeCell ref="A4:B4"/>
    <mergeCell ref="C4:D4"/>
    <mergeCell ref="E4:F4"/>
    <mergeCell ref="G4:H4"/>
    <mergeCell ref="A6:H6"/>
    <mergeCell ref="B7:F7"/>
    <mergeCell ref="G7:H7"/>
    <mergeCell ref="C15:E15"/>
    <mergeCell ref="F15:H15"/>
    <mergeCell ref="C16:E16"/>
    <mergeCell ref="F16:H16"/>
    <mergeCell ref="B10:F10"/>
    <mergeCell ref="G10:H10"/>
    <mergeCell ref="C14:E14"/>
    <mergeCell ref="F14:H14"/>
    <mergeCell ref="A13:B13"/>
    <mergeCell ref="C13:E13"/>
    <mergeCell ref="F13:H13"/>
    <mergeCell ref="A14:B16"/>
    <mergeCell ref="B66:F66"/>
    <mergeCell ref="B71:F71"/>
    <mergeCell ref="B59:G59"/>
    <mergeCell ref="B60:G60"/>
    <mergeCell ref="B67:F67"/>
    <mergeCell ref="B36:F36"/>
    <mergeCell ref="A37:G37"/>
    <mergeCell ref="B39:F39"/>
    <mergeCell ref="B51:G51"/>
    <mergeCell ref="B52:G52"/>
    <mergeCell ref="B53:G53"/>
    <mergeCell ref="B54:G54"/>
    <mergeCell ref="B44:F44"/>
    <mergeCell ref="B45:F45"/>
    <mergeCell ref="B46:F46"/>
    <mergeCell ref="B47:F47"/>
    <mergeCell ref="A48:F48"/>
    <mergeCell ref="B50:G50"/>
    <mergeCell ref="A55:G55"/>
    <mergeCell ref="B40:F40"/>
    <mergeCell ref="B41:F41"/>
    <mergeCell ref="B42:F42"/>
    <mergeCell ref="B43:F43"/>
    <mergeCell ref="A57:G57"/>
    <mergeCell ref="B58:G58"/>
    <mergeCell ref="A61:G61"/>
    <mergeCell ref="A63:H63"/>
    <mergeCell ref="A18:H18"/>
    <mergeCell ref="B20:E20"/>
    <mergeCell ref="F20:H20"/>
    <mergeCell ref="A25:H25"/>
    <mergeCell ref="B27:G27"/>
    <mergeCell ref="A30:G30"/>
    <mergeCell ref="A32:H32"/>
    <mergeCell ref="B35:F35"/>
    <mergeCell ref="B23:E23"/>
    <mergeCell ref="F23:H23"/>
    <mergeCell ref="B28:G28"/>
    <mergeCell ref="A19:H19"/>
    <mergeCell ref="B21:E21"/>
    <mergeCell ref="F21:H21"/>
    <mergeCell ref="B22:E22"/>
    <mergeCell ref="F22:H22"/>
    <mergeCell ref="B29:G29"/>
    <mergeCell ref="B34:F34"/>
    <mergeCell ref="B88:F88"/>
    <mergeCell ref="B89:F89"/>
    <mergeCell ref="B93:F93"/>
    <mergeCell ref="B94:F94"/>
    <mergeCell ref="B95:F95"/>
    <mergeCell ref="B96:F96"/>
    <mergeCell ref="B97:F97"/>
    <mergeCell ref="A98:F98"/>
    <mergeCell ref="A100:G100"/>
    <mergeCell ref="B117:F117"/>
    <mergeCell ref="A118:A120"/>
    <mergeCell ref="B118:F118"/>
    <mergeCell ref="B119:F119"/>
    <mergeCell ref="B120:F120"/>
    <mergeCell ref="A103:H103"/>
    <mergeCell ref="B90:F90"/>
    <mergeCell ref="B91:F91"/>
    <mergeCell ref="B92:F92"/>
    <mergeCell ref="B101:G101"/>
    <mergeCell ref="A102:G102"/>
    <mergeCell ref="A104:H104"/>
    <mergeCell ref="B106:G106"/>
    <mergeCell ref="B115:F115"/>
    <mergeCell ref="B116:F116"/>
    <mergeCell ref="B107:G107"/>
    <mergeCell ref="B108:G108"/>
    <mergeCell ref="B109:G109"/>
    <mergeCell ref="B110:G110"/>
    <mergeCell ref="A111:G111"/>
    <mergeCell ref="A112:H112"/>
    <mergeCell ref="A113:H113"/>
    <mergeCell ref="B68:F68"/>
    <mergeCell ref="A69:F69"/>
    <mergeCell ref="B73:F73"/>
    <mergeCell ref="A74:F74"/>
    <mergeCell ref="B77:F77"/>
    <mergeCell ref="A78:F78"/>
    <mergeCell ref="A80:G80"/>
    <mergeCell ref="B83:G83"/>
    <mergeCell ref="A84:G84"/>
    <mergeCell ref="B72:F72"/>
    <mergeCell ref="B82:G82"/>
    <mergeCell ref="B76:F76"/>
    <mergeCell ref="B81:G81"/>
    <mergeCell ref="B134:G134"/>
    <mergeCell ref="A135:G135"/>
    <mergeCell ref="B121:F121"/>
    <mergeCell ref="A122:F122"/>
    <mergeCell ref="A125:H125"/>
    <mergeCell ref="A127:G127"/>
    <mergeCell ref="B128:G128"/>
    <mergeCell ref="B130:G130"/>
    <mergeCell ref="B131:G131"/>
    <mergeCell ref="B132:G132"/>
    <mergeCell ref="A133:G133"/>
    <mergeCell ref="B129:G129"/>
  </mergeCells>
  <dataValidations count="7">
    <dataValidation allowBlank="1" showInputMessage="1" showErrorMessage="1" prompt="NÃO utilizar o sinal &quot;%&quot;" sqref="G111 G116"/>
    <dataValidation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  <dataValidation allowBlank="1" showInputMessage="1" showErrorMessage="1" prompt="Prrencha somente se houver previsão legal para o pagamento, que deverá ser comprovada oportunamente." sqref="H29"/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 r:id="rId1"/>
  <ignoredErrors>
    <ignoredError sqref="G1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N135"/>
  <sheetViews>
    <sheetView showGridLines="0" zoomScale="115" zoomScaleNormal="115" workbookViewId="0">
      <selection activeCell="O131" sqref="O130:O131"/>
    </sheetView>
  </sheetViews>
  <sheetFormatPr defaultRowHeight="15"/>
  <cols>
    <col min="1" max="1" width="8.7109375" style="51" customWidth="1"/>
    <col min="2" max="5" width="12.28515625" style="51" customWidth="1"/>
    <col min="6" max="6" width="13.42578125" style="51" customWidth="1"/>
    <col min="7" max="7" width="10.140625" style="51" customWidth="1"/>
    <col min="8" max="8" width="19.42578125" style="51" customWidth="1"/>
    <col min="9" max="9" width="10.5703125" style="51" customWidth="1"/>
    <col min="10" max="10" width="21.28515625" style="51" customWidth="1"/>
    <col min="11" max="11" width="21.140625" style="51" customWidth="1"/>
    <col min="12" max="1025" width="8.7109375" style="51" customWidth="1"/>
    <col min="1026" max="16384" width="9.140625" style="51"/>
  </cols>
  <sheetData>
    <row r="1" spans="1:14" ht="15.75" customHeight="1" thickBot="1">
      <c r="A1" s="353" t="s">
        <v>4</v>
      </c>
      <c r="B1" s="353"/>
      <c r="C1" s="353"/>
      <c r="D1" s="353"/>
      <c r="E1" s="353"/>
      <c r="F1" s="353"/>
      <c r="G1" s="353"/>
      <c r="H1" s="353"/>
      <c r="I1" s="63"/>
      <c r="J1" s="63"/>
      <c r="K1" s="63"/>
      <c r="L1" s="63"/>
      <c r="M1" s="63"/>
    </row>
    <row r="2" spans="1:1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>
      <c r="A3" s="337" t="s">
        <v>5</v>
      </c>
      <c r="B3" s="337"/>
      <c r="C3" s="337"/>
      <c r="D3" s="337"/>
      <c r="E3" s="337"/>
      <c r="F3" s="337"/>
      <c r="G3" s="337"/>
      <c r="H3" s="337"/>
      <c r="I3" s="63"/>
      <c r="J3" s="63"/>
      <c r="K3" s="63"/>
      <c r="L3" s="63"/>
      <c r="M3" s="63"/>
    </row>
    <row r="4" spans="1:14">
      <c r="A4" s="354" t="s">
        <v>6</v>
      </c>
      <c r="B4" s="354"/>
      <c r="C4" s="355"/>
      <c r="D4" s="355"/>
      <c r="E4" s="354" t="s">
        <v>7</v>
      </c>
      <c r="F4" s="354"/>
      <c r="G4" s="356"/>
      <c r="H4" s="356"/>
      <c r="I4" s="157" t="s">
        <v>145</v>
      </c>
      <c r="J4" s="63"/>
      <c r="K4" s="63"/>
      <c r="L4" s="63"/>
      <c r="M4" s="63"/>
    </row>
    <row r="5" spans="1:14">
      <c r="A5" s="350"/>
      <c r="B5" s="350"/>
      <c r="C5" s="350"/>
      <c r="D5" s="350"/>
      <c r="E5" s="350"/>
      <c r="F5" s="350"/>
      <c r="G5" s="350"/>
      <c r="H5" s="350"/>
      <c r="I5" s="63"/>
      <c r="J5" s="63"/>
      <c r="K5" s="63"/>
      <c r="L5" s="63"/>
      <c r="M5" s="63"/>
    </row>
    <row r="6" spans="1:14">
      <c r="A6" s="357" t="s">
        <v>8</v>
      </c>
      <c r="B6" s="357"/>
      <c r="C6" s="357"/>
      <c r="D6" s="357"/>
      <c r="E6" s="357"/>
      <c r="F6" s="357"/>
      <c r="G6" s="357"/>
      <c r="H6" s="357"/>
      <c r="I6" s="63"/>
      <c r="J6" s="63"/>
      <c r="K6" s="63"/>
      <c r="L6" s="89"/>
      <c r="M6" s="89"/>
      <c r="N6" s="52"/>
    </row>
    <row r="7" spans="1:14">
      <c r="A7" s="90" t="s">
        <v>9</v>
      </c>
      <c r="B7" s="346" t="s">
        <v>10</v>
      </c>
      <c r="C7" s="346"/>
      <c r="D7" s="346"/>
      <c r="E7" s="346"/>
      <c r="F7" s="346"/>
      <c r="G7" s="358"/>
      <c r="H7" s="358"/>
      <c r="I7" s="157" t="s">
        <v>145</v>
      </c>
      <c r="J7" s="89"/>
      <c r="K7" s="63"/>
      <c r="L7" s="63"/>
      <c r="M7" s="63"/>
    </row>
    <row r="8" spans="1:14">
      <c r="A8" s="90" t="s">
        <v>11</v>
      </c>
      <c r="B8" s="346" t="s">
        <v>12</v>
      </c>
      <c r="C8" s="346"/>
      <c r="D8" s="346"/>
      <c r="E8" s="346"/>
      <c r="F8" s="346"/>
      <c r="G8" s="351"/>
      <c r="H8" s="351"/>
      <c r="I8" s="157"/>
      <c r="J8" s="63"/>
      <c r="K8" s="63"/>
      <c r="L8" s="63"/>
      <c r="M8" s="63"/>
    </row>
    <row r="9" spans="1:14">
      <c r="A9" s="90" t="s">
        <v>13</v>
      </c>
      <c r="B9" s="346" t="s">
        <v>14</v>
      </c>
      <c r="C9" s="346"/>
      <c r="D9" s="346"/>
      <c r="E9" s="346"/>
      <c r="F9" s="346"/>
      <c r="G9" s="352"/>
      <c r="H9" s="352"/>
      <c r="I9" s="157" t="s">
        <v>145</v>
      </c>
      <c r="J9" s="63"/>
      <c r="K9" s="63"/>
      <c r="L9" s="63"/>
      <c r="M9" s="63"/>
    </row>
    <row r="10" spans="1:14">
      <c r="A10" s="90" t="s">
        <v>15</v>
      </c>
      <c r="B10" s="346" t="s">
        <v>16</v>
      </c>
      <c r="C10" s="346"/>
      <c r="D10" s="346"/>
      <c r="E10" s="346"/>
      <c r="F10" s="346"/>
      <c r="G10" s="333">
        <v>12</v>
      </c>
      <c r="H10" s="333"/>
      <c r="I10" s="63"/>
      <c r="J10" s="63"/>
      <c r="K10" s="63"/>
      <c r="L10" s="63"/>
      <c r="M10" s="63"/>
    </row>
    <row r="11" spans="1:14">
      <c r="A11" s="91"/>
      <c r="B11" s="92"/>
      <c r="C11" s="92"/>
      <c r="D11" s="92"/>
      <c r="E11" s="92"/>
      <c r="F11" s="92"/>
      <c r="G11" s="92"/>
      <c r="H11" s="93"/>
      <c r="I11" s="63"/>
      <c r="J11" s="63"/>
      <c r="K11" s="63"/>
      <c r="L11" s="63"/>
      <c r="M11" s="63"/>
    </row>
    <row r="12" spans="1:14">
      <c r="A12" s="94" t="s">
        <v>17</v>
      </c>
      <c r="B12" s="92"/>
      <c r="C12" s="92"/>
      <c r="D12" s="92"/>
      <c r="E12" s="92"/>
      <c r="F12" s="92"/>
      <c r="G12" s="92"/>
      <c r="H12" s="93"/>
      <c r="I12" s="63"/>
      <c r="J12" s="63"/>
      <c r="K12" s="63"/>
      <c r="L12" s="63"/>
      <c r="M12" s="63"/>
    </row>
    <row r="13" spans="1:14" ht="29.25" customHeight="1">
      <c r="A13" s="347" t="s">
        <v>18</v>
      </c>
      <c r="B13" s="347"/>
      <c r="C13" s="348" t="s">
        <v>19</v>
      </c>
      <c r="D13" s="348"/>
      <c r="E13" s="348"/>
      <c r="F13" s="349" t="s">
        <v>20</v>
      </c>
      <c r="G13" s="349"/>
      <c r="H13" s="349"/>
      <c r="I13" s="95"/>
      <c r="J13" s="95"/>
      <c r="K13" s="63"/>
      <c r="L13" s="63"/>
      <c r="M13" s="63"/>
    </row>
    <row r="14" spans="1:14">
      <c r="A14" s="337" t="s">
        <v>146</v>
      </c>
      <c r="B14" s="337"/>
      <c r="C14" s="333" t="s">
        <v>21</v>
      </c>
      <c r="D14" s="333"/>
      <c r="E14" s="333"/>
      <c r="F14" s="333">
        <v>1</v>
      </c>
      <c r="G14" s="333"/>
      <c r="H14" s="333"/>
      <c r="I14" s="63"/>
      <c r="J14" s="63"/>
      <c r="K14" s="63"/>
      <c r="L14" s="63"/>
      <c r="M14" s="63"/>
    </row>
    <row r="15" spans="1:14">
      <c r="A15" s="337"/>
      <c r="B15" s="337"/>
      <c r="C15" s="333" t="s">
        <v>22</v>
      </c>
      <c r="D15" s="333"/>
      <c r="E15" s="333"/>
      <c r="F15" s="344" t="s">
        <v>136</v>
      </c>
      <c r="G15" s="344"/>
      <c r="H15" s="344"/>
      <c r="I15" s="157" t="s">
        <v>145</v>
      </c>
      <c r="J15" s="63"/>
      <c r="K15" s="63"/>
      <c r="L15" s="63"/>
      <c r="M15" s="63"/>
    </row>
    <row r="16" spans="1:14">
      <c r="A16" s="337"/>
      <c r="B16" s="337"/>
      <c r="C16" s="333" t="s">
        <v>23</v>
      </c>
      <c r="D16" s="333"/>
      <c r="E16" s="333"/>
      <c r="F16" s="345"/>
      <c r="G16" s="345"/>
      <c r="H16" s="345"/>
      <c r="I16" s="63"/>
      <c r="J16" s="63"/>
      <c r="K16" s="63"/>
      <c r="L16" s="63"/>
      <c r="M16" s="63"/>
    </row>
    <row r="17" spans="1:13">
      <c r="A17" s="91"/>
      <c r="B17" s="92"/>
      <c r="C17" s="92"/>
      <c r="D17" s="92"/>
      <c r="E17" s="92"/>
      <c r="F17" s="92"/>
      <c r="G17" s="92"/>
      <c r="H17" s="93"/>
      <c r="I17" s="63"/>
      <c r="J17" s="63"/>
      <c r="K17" s="56"/>
      <c r="L17" s="56"/>
      <c r="M17" s="56"/>
    </row>
    <row r="18" spans="1:13">
      <c r="A18" s="331" t="s">
        <v>24</v>
      </c>
      <c r="B18" s="331"/>
      <c r="C18" s="331"/>
      <c r="D18" s="331"/>
      <c r="E18" s="331"/>
      <c r="F18" s="331"/>
      <c r="G18" s="331"/>
      <c r="H18" s="331"/>
      <c r="I18" s="63"/>
      <c r="J18" s="63"/>
      <c r="K18" s="56"/>
      <c r="L18" s="56"/>
      <c r="M18" s="56"/>
    </row>
    <row r="19" spans="1:13">
      <c r="A19" s="337" t="s">
        <v>25</v>
      </c>
      <c r="B19" s="337"/>
      <c r="C19" s="337"/>
      <c r="D19" s="337"/>
      <c r="E19" s="337"/>
      <c r="F19" s="337"/>
      <c r="G19" s="337"/>
      <c r="H19" s="337"/>
      <c r="I19" s="63"/>
      <c r="J19" s="96"/>
      <c r="K19" s="58"/>
      <c r="L19" s="56"/>
      <c r="M19" s="56"/>
    </row>
    <row r="20" spans="1:13">
      <c r="A20" s="90">
        <v>1</v>
      </c>
      <c r="B20" s="332" t="s">
        <v>18</v>
      </c>
      <c r="C20" s="332"/>
      <c r="D20" s="332"/>
      <c r="E20" s="332"/>
      <c r="F20" s="397" t="s">
        <v>147</v>
      </c>
      <c r="G20" s="397"/>
      <c r="H20" s="397"/>
      <c r="I20" s="63"/>
      <c r="J20" s="63"/>
      <c r="K20" s="56"/>
      <c r="L20" s="56"/>
      <c r="M20" s="56"/>
    </row>
    <row r="21" spans="1:13">
      <c r="A21" s="90">
        <v>2</v>
      </c>
      <c r="B21" s="332" t="s">
        <v>26</v>
      </c>
      <c r="C21" s="332"/>
      <c r="D21" s="332"/>
      <c r="E21" s="332"/>
      <c r="F21" s="399">
        <v>0</v>
      </c>
      <c r="G21" s="400"/>
      <c r="H21" s="401"/>
      <c r="I21" s="157" t="s">
        <v>145</v>
      </c>
      <c r="J21" s="63"/>
      <c r="K21" s="56"/>
      <c r="L21" s="56"/>
      <c r="M21" s="56"/>
    </row>
    <row r="22" spans="1:13">
      <c r="A22" s="90">
        <v>3</v>
      </c>
      <c r="B22" s="332" t="s">
        <v>27</v>
      </c>
      <c r="C22" s="332"/>
      <c r="D22" s="332"/>
      <c r="E22" s="332"/>
      <c r="F22" s="398" t="s">
        <v>129</v>
      </c>
      <c r="G22" s="398"/>
      <c r="H22" s="398"/>
      <c r="I22" s="157"/>
      <c r="J22" s="63"/>
      <c r="K22" s="56"/>
      <c r="L22" s="56"/>
      <c r="M22" s="56"/>
    </row>
    <row r="23" spans="1:13">
      <c r="A23" s="90">
        <v>4</v>
      </c>
      <c r="B23" s="332" t="s">
        <v>28</v>
      </c>
      <c r="C23" s="332"/>
      <c r="D23" s="332"/>
      <c r="E23" s="332"/>
      <c r="F23" s="336" t="s">
        <v>29</v>
      </c>
      <c r="G23" s="336"/>
      <c r="H23" s="336"/>
      <c r="I23" s="157" t="s">
        <v>145</v>
      </c>
      <c r="J23" s="63"/>
      <c r="K23" s="56"/>
      <c r="L23" s="56"/>
      <c r="M23" s="56"/>
    </row>
    <row r="24" spans="1:13">
      <c r="A24" s="91"/>
      <c r="B24" s="92"/>
      <c r="C24" s="92"/>
      <c r="D24" s="92"/>
      <c r="E24" s="92"/>
      <c r="F24" s="92"/>
      <c r="G24" s="92"/>
      <c r="H24" s="93"/>
      <c r="I24" s="63"/>
      <c r="J24" s="63"/>
      <c r="K24" s="56"/>
      <c r="L24" s="56"/>
      <c r="M24" s="56"/>
    </row>
    <row r="25" spans="1:13" s="214" customFormat="1">
      <c r="A25" s="310" t="s">
        <v>30</v>
      </c>
      <c r="B25" s="310"/>
      <c r="C25" s="310"/>
      <c r="D25" s="310"/>
      <c r="E25" s="310"/>
      <c r="F25" s="310"/>
      <c r="G25" s="310"/>
      <c r="H25" s="310"/>
      <c r="I25" s="189"/>
      <c r="J25" s="189"/>
    </row>
    <row r="26" spans="1:13" s="214" customFormat="1">
      <c r="A26" s="220"/>
      <c r="B26" s="218"/>
      <c r="C26" s="218"/>
      <c r="D26" s="218"/>
      <c r="E26" s="218"/>
      <c r="F26" s="218"/>
      <c r="G26" s="218"/>
      <c r="H26" s="219"/>
      <c r="I26" s="189"/>
      <c r="J26" s="189"/>
    </row>
    <row r="27" spans="1:13" s="214" customFormat="1">
      <c r="A27" s="216">
        <v>1</v>
      </c>
      <c r="B27" s="334" t="s">
        <v>31</v>
      </c>
      <c r="C27" s="334"/>
      <c r="D27" s="334"/>
      <c r="E27" s="334"/>
      <c r="F27" s="334"/>
      <c r="G27" s="334"/>
      <c r="H27" s="216" t="s">
        <v>32</v>
      </c>
      <c r="I27" s="221"/>
      <c r="J27" s="189"/>
    </row>
    <row r="28" spans="1:13" s="214" customFormat="1">
      <c r="A28" s="222" t="s">
        <v>9</v>
      </c>
      <c r="B28" s="294" t="s">
        <v>33</v>
      </c>
      <c r="C28" s="294"/>
      <c r="D28" s="294"/>
      <c r="E28" s="294"/>
      <c r="F28" s="294"/>
      <c r="G28" s="294"/>
      <c r="H28" s="190">
        <f>F21</f>
        <v>0</v>
      </c>
      <c r="I28" s="221"/>
      <c r="J28" s="189"/>
    </row>
    <row r="29" spans="1:13" s="214" customFormat="1">
      <c r="A29" s="222" t="s">
        <v>11</v>
      </c>
      <c r="B29" s="294" t="s">
        <v>130</v>
      </c>
      <c r="C29" s="294"/>
      <c r="D29" s="294"/>
      <c r="E29" s="294"/>
      <c r="F29" s="294"/>
      <c r="G29" s="294"/>
      <c r="H29" s="277"/>
      <c r="I29" s="282" t="s">
        <v>144</v>
      </c>
      <c r="J29" s="189"/>
    </row>
    <row r="30" spans="1:13" s="214" customFormat="1">
      <c r="A30" s="334" t="s">
        <v>34</v>
      </c>
      <c r="B30" s="334"/>
      <c r="C30" s="334"/>
      <c r="D30" s="334"/>
      <c r="E30" s="334"/>
      <c r="F30" s="334"/>
      <c r="G30" s="334"/>
      <c r="H30" s="191">
        <f>SUM(H28:H29)</f>
        <v>0</v>
      </c>
      <c r="I30" s="189"/>
      <c r="J30" s="189"/>
    </row>
    <row r="31" spans="1:13" s="214" customFormat="1">
      <c r="A31" s="217"/>
      <c r="B31" s="218"/>
      <c r="C31" s="218"/>
      <c r="D31" s="218"/>
      <c r="E31" s="218"/>
      <c r="F31" s="218"/>
      <c r="G31" s="218"/>
      <c r="H31" s="219"/>
      <c r="I31" s="189"/>
      <c r="J31" s="189"/>
    </row>
    <row r="32" spans="1:13" s="214" customFormat="1">
      <c r="A32" s="335" t="s">
        <v>35</v>
      </c>
      <c r="B32" s="335"/>
      <c r="C32" s="335"/>
      <c r="D32" s="335"/>
      <c r="E32" s="335"/>
      <c r="F32" s="335"/>
      <c r="G32" s="335"/>
      <c r="H32" s="335"/>
      <c r="I32" s="189"/>
      <c r="J32" s="189"/>
    </row>
    <row r="33" spans="1:8" s="214" customFormat="1">
      <c r="A33" s="223"/>
      <c r="B33" s="224"/>
      <c r="C33" s="224"/>
      <c r="D33" s="224"/>
      <c r="E33" s="224"/>
      <c r="F33" s="224"/>
      <c r="G33" s="224"/>
      <c r="H33" s="225"/>
    </row>
    <row r="34" spans="1:8" s="214" customFormat="1">
      <c r="A34" s="226" t="s">
        <v>36</v>
      </c>
      <c r="B34" s="338" t="s">
        <v>37</v>
      </c>
      <c r="C34" s="339"/>
      <c r="D34" s="339"/>
      <c r="E34" s="339"/>
      <c r="F34" s="339"/>
      <c r="G34" s="283" t="s">
        <v>44</v>
      </c>
      <c r="H34" s="226" t="s">
        <v>32</v>
      </c>
    </row>
    <row r="35" spans="1:8" s="214" customFormat="1">
      <c r="A35" s="227" t="s">
        <v>9</v>
      </c>
      <c r="B35" s="328" t="s">
        <v>38</v>
      </c>
      <c r="C35" s="328"/>
      <c r="D35" s="328"/>
      <c r="E35" s="328"/>
      <c r="F35" s="328"/>
      <c r="G35" s="284">
        <v>9.0909090909090917</v>
      </c>
      <c r="H35" s="192">
        <f>H30*G35%</f>
        <v>0</v>
      </c>
    </row>
    <row r="36" spans="1:8" s="214" customFormat="1">
      <c r="A36" s="227" t="s">
        <v>11</v>
      </c>
      <c r="B36" s="340" t="s">
        <v>40</v>
      </c>
      <c r="C36" s="340"/>
      <c r="D36" s="340"/>
      <c r="E36" s="340"/>
      <c r="F36" s="340"/>
      <c r="G36" s="284">
        <v>3.0303030303030303</v>
      </c>
      <c r="H36" s="192">
        <f>H30*G36%</f>
        <v>0</v>
      </c>
    </row>
    <row r="37" spans="1:8" s="214" customFormat="1">
      <c r="A37" s="341" t="s">
        <v>41</v>
      </c>
      <c r="B37" s="341"/>
      <c r="C37" s="341"/>
      <c r="D37" s="341"/>
      <c r="E37" s="341"/>
      <c r="F37" s="341"/>
      <c r="G37" s="341"/>
      <c r="H37" s="193">
        <f>SUM(H35:H36)</f>
        <v>0</v>
      </c>
    </row>
    <row r="38" spans="1:8" s="214" customFormat="1">
      <c r="A38" s="223"/>
      <c r="B38" s="224"/>
      <c r="C38" s="224"/>
      <c r="D38" s="224"/>
      <c r="E38" s="224"/>
      <c r="F38" s="224"/>
      <c r="G38" s="224"/>
      <c r="H38" s="225"/>
    </row>
    <row r="39" spans="1:8" s="214" customFormat="1">
      <c r="A39" s="226" t="s">
        <v>42</v>
      </c>
      <c r="B39" s="341" t="s">
        <v>43</v>
      </c>
      <c r="C39" s="341"/>
      <c r="D39" s="341"/>
      <c r="E39" s="341"/>
      <c r="F39" s="341"/>
      <c r="G39" s="226" t="s">
        <v>44</v>
      </c>
      <c r="H39" s="226" t="s">
        <v>32</v>
      </c>
    </row>
    <row r="40" spans="1:8" s="214" customFormat="1">
      <c r="A40" s="227" t="s">
        <v>9</v>
      </c>
      <c r="B40" s="328" t="s">
        <v>45</v>
      </c>
      <c r="C40" s="328"/>
      <c r="D40" s="328"/>
      <c r="E40" s="328"/>
      <c r="F40" s="328"/>
      <c r="G40" s="280">
        <v>20</v>
      </c>
      <c r="H40" s="192">
        <f>($H$30+$H$37)*G40%</f>
        <v>0</v>
      </c>
    </row>
    <row r="41" spans="1:8" s="214" customFormat="1">
      <c r="A41" s="227" t="s">
        <v>11</v>
      </c>
      <c r="B41" s="328" t="s">
        <v>46</v>
      </c>
      <c r="C41" s="328"/>
      <c r="D41" s="328"/>
      <c r="E41" s="328"/>
      <c r="F41" s="328"/>
      <c r="G41" s="403">
        <v>2.5</v>
      </c>
      <c r="H41" s="192">
        <f t="shared" ref="H41:H46" si="0">($H$30+$H$37)*G41%</f>
        <v>0</v>
      </c>
    </row>
    <row r="42" spans="1:8" s="214" customFormat="1">
      <c r="A42" s="227" t="s">
        <v>13</v>
      </c>
      <c r="B42" s="328" t="s">
        <v>148</v>
      </c>
      <c r="C42" s="328"/>
      <c r="D42" s="328"/>
      <c r="E42" s="328"/>
      <c r="F42" s="340"/>
      <c r="G42" s="405">
        <v>3</v>
      </c>
      <c r="H42" s="402">
        <f t="shared" si="0"/>
        <v>0</v>
      </c>
    </row>
    <row r="43" spans="1:8" s="214" customFormat="1">
      <c r="A43" s="227" t="s">
        <v>15</v>
      </c>
      <c r="B43" s="328" t="s">
        <v>47</v>
      </c>
      <c r="C43" s="328"/>
      <c r="D43" s="328"/>
      <c r="E43" s="328"/>
      <c r="F43" s="328"/>
      <c r="G43" s="404">
        <v>1.5</v>
      </c>
      <c r="H43" s="192">
        <f t="shared" si="0"/>
        <v>0</v>
      </c>
    </row>
    <row r="44" spans="1:8" s="214" customFormat="1">
      <c r="A44" s="227" t="s">
        <v>48</v>
      </c>
      <c r="B44" s="328" t="s">
        <v>49</v>
      </c>
      <c r="C44" s="328"/>
      <c r="D44" s="328"/>
      <c r="E44" s="328"/>
      <c r="F44" s="328"/>
      <c r="G44" s="281">
        <v>1</v>
      </c>
      <c r="H44" s="192">
        <f t="shared" si="0"/>
        <v>0</v>
      </c>
    </row>
    <row r="45" spans="1:8" s="214" customFormat="1">
      <c r="A45" s="227" t="s">
        <v>50</v>
      </c>
      <c r="B45" s="328" t="s">
        <v>51</v>
      </c>
      <c r="C45" s="328"/>
      <c r="D45" s="328"/>
      <c r="E45" s="328"/>
      <c r="F45" s="328"/>
      <c r="G45" s="281">
        <v>0.6</v>
      </c>
      <c r="H45" s="192">
        <f t="shared" si="0"/>
        <v>0</v>
      </c>
    </row>
    <row r="46" spans="1:8" s="214" customFormat="1">
      <c r="A46" s="227" t="s">
        <v>52</v>
      </c>
      <c r="B46" s="328" t="s">
        <v>53</v>
      </c>
      <c r="C46" s="328"/>
      <c r="D46" s="328"/>
      <c r="E46" s="328"/>
      <c r="F46" s="328"/>
      <c r="G46" s="281">
        <v>0.2</v>
      </c>
      <c r="H46" s="192">
        <f t="shared" si="0"/>
        <v>0</v>
      </c>
    </row>
    <row r="47" spans="1:8" s="214" customFormat="1">
      <c r="A47" s="227" t="s">
        <v>54</v>
      </c>
      <c r="B47" s="328" t="s">
        <v>55</v>
      </c>
      <c r="C47" s="328"/>
      <c r="D47" s="328"/>
      <c r="E47" s="328"/>
      <c r="F47" s="328"/>
      <c r="G47" s="281">
        <v>8</v>
      </c>
      <c r="H47" s="192">
        <f>($H$30+$H$37)*G47%</f>
        <v>0</v>
      </c>
    </row>
    <row r="48" spans="1:8" s="214" customFormat="1">
      <c r="A48" s="341" t="s">
        <v>56</v>
      </c>
      <c r="B48" s="341"/>
      <c r="C48" s="341"/>
      <c r="D48" s="341"/>
      <c r="E48" s="341"/>
      <c r="F48" s="341"/>
      <c r="G48" s="228">
        <f>SUM(G40:G47)</f>
        <v>36.799999999999997</v>
      </c>
      <c r="H48" s="193">
        <f>SUM(H40:H47)</f>
        <v>0</v>
      </c>
    </row>
    <row r="49" spans="1:9" s="214" customFormat="1">
      <c r="A49" s="223"/>
      <c r="B49" s="224"/>
      <c r="C49" s="224"/>
      <c r="D49" s="224"/>
      <c r="E49" s="224"/>
      <c r="F49" s="224"/>
      <c r="G49" s="224"/>
      <c r="H49" s="225"/>
      <c r="I49" s="189"/>
    </row>
    <row r="50" spans="1:9" s="214" customFormat="1">
      <c r="A50" s="226" t="s">
        <v>57</v>
      </c>
      <c r="B50" s="341" t="s">
        <v>58</v>
      </c>
      <c r="C50" s="341"/>
      <c r="D50" s="341"/>
      <c r="E50" s="341"/>
      <c r="F50" s="341"/>
      <c r="G50" s="341"/>
      <c r="H50" s="226" t="s">
        <v>32</v>
      </c>
      <c r="I50" s="189"/>
    </row>
    <row r="51" spans="1:9" s="214" customFormat="1">
      <c r="A51" s="227" t="s">
        <v>9</v>
      </c>
      <c r="B51" s="328" t="s">
        <v>59</v>
      </c>
      <c r="C51" s="328"/>
      <c r="D51" s="328"/>
      <c r="E51" s="328"/>
      <c r="F51" s="328"/>
      <c r="G51" s="328"/>
      <c r="H51" s="192">
        <f>IF('Mód 2.3 Benefícios'!C12=0, 0,'Mód 2.3 Benefícios'!$C$14-($H$28*6%))</f>
        <v>0</v>
      </c>
      <c r="I51" s="189"/>
    </row>
    <row r="52" spans="1:9" s="214" customFormat="1">
      <c r="A52" s="227" t="s">
        <v>11</v>
      </c>
      <c r="B52" s="328" t="s">
        <v>60</v>
      </c>
      <c r="C52" s="328"/>
      <c r="D52" s="328"/>
      <c r="E52" s="328"/>
      <c r="F52" s="328"/>
      <c r="G52" s="328"/>
      <c r="H52" s="192">
        <f>('Mód 2.3 Benefícios'!$C$9*22)-('Mód 2.3 Benefícios'!$C$10*22)</f>
        <v>0</v>
      </c>
      <c r="I52" s="189"/>
    </row>
    <row r="53" spans="1:9" s="214" customFormat="1">
      <c r="A53" s="227" t="s">
        <v>13</v>
      </c>
      <c r="B53" s="342" t="s">
        <v>61</v>
      </c>
      <c r="C53" s="342"/>
      <c r="D53" s="342"/>
      <c r="E53" s="342"/>
      <c r="F53" s="342"/>
      <c r="G53" s="342"/>
      <c r="H53" s="274"/>
      <c r="I53" s="282" t="s">
        <v>144</v>
      </c>
    </row>
    <row r="54" spans="1:9" s="214" customFormat="1">
      <c r="A54" s="227" t="s">
        <v>15</v>
      </c>
      <c r="B54" s="342" t="s">
        <v>149</v>
      </c>
      <c r="C54" s="342"/>
      <c r="D54" s="342"/>
      <c r="E54" s="342"/>
      <c r="F54" s="342"/>
      <c r="G54" s="342"/>
      <c r="H54" s="274"/>
      <c r="I54" s="282" t="s">
        <v>144</v>
      </c>
    </row>
    <row r="55" spans="1:9" s="214" customFormat="1">
      <c r="A55" s="341" t="s">
        <v>62</v>
      </c>
      <c r="B55" s="341"/>
      <c r="C55" s="341"/>
      <c r="D55" s="341"/>
      <c r="E55" s="341"/>
      <c r="F55" s="341"/>
      <c r="G55" s="341"/>
      <c r="H55" s="193">
        <f>SUM(H51:H54)</f>
        <v>0</v>
      </c>
      <c r="I55" s="189"/>
    </row>
    <row r="56" spans="1:9" s="214" customFormat="1" ht="15.75" thickBot="1">
      <c r="A56" s="217"/>
      <c r="B56" s="218"/>
      <c r="C56" s="218"/>
      <c r="D56" s="218"/>
      <c r="E56" s="218"/>
      <c r="F56" s="218"/>
      <c r="G56" s="218"/>
      <c r="H56" s="219"/>
      <c r="I56" s="189"/>
    </row>
    <row r="57" spans="1:9" s="214" customFormat="1">
      <c r="A57" s="343" t="s">
        <v>63</v>
      </c>
      <c r="B57" s="343"/>
      <c r="C57" s="343"/>
      <c r="D57" s="343"/>
      <c r="E57" s="343"/>
      <c r="F57" s="343"/>
      <c r="G57" s="343"/>
      <c r="H57" s="226" t="s">
        <v>32</v>
      </c>
      <c r="I57" s="189"/>
    </row>
    <row r="58" spans="1:9" s="214" customFormat="1" ht="15.75" customHeight="1">
      <c r="A58" s="229" t="s">
        <v>36</v>
      </c>
      <c r="B58" s="328" t="s">
        <v>37</v>
      </c>
      <c r="C58" s="328"/>
      <c r="D58" s="328"/>
      <c r="E58" s="328"/>
      <c r="F58" s="328"/>
      <c r="G58" s="328"/>
      <c r="H58" s="194">
        <f>H37</f>
        <v>0</v>
      </c>
      <c r="I58" s="189"/>
    </row>
    <row r="59" spans="1:9" s="214" customFormat="1">
      <c r="A59" s="229" t="s">
        <v>42</v>
      </c>
      <c r="B59" s="328" t="s">
        <v>43</v>
      </c>
      <c r="C59" s="328"/>
      <c r="D59" s="328"/>
      <c r="E59" s="328"/>
      <c r="F59" s="328"/>
      <c r="G59" s="328"/>
      <c r="H59" s="194">
        <f>H48</f>
        <v>0</v>
      </c>
      <c r="I59" s="189"/>
    </row>
    <row r="60" spans="1:9" s="214" customFormat="1">
      <c r="A60" s="229" t="s">
        <v>57</v>
      </c>
      <c r="B60" s="328" t="s">
        <v>58</v>
      </c>
      <c r="C60" s="328"/>
      <c r="D60" s="328"/>
      <c r="E60" s="328"/>
      <c r="F60" s="328"/>
      <c r="G60" s="328"/>
      <c r="H60" s="194">
        <f>H55</f>
        <v>0</v>
      </c>
      <c r="I60" s="189"/>
    </row>
    <row r="61" spans="1:9" s="214" customFormat="1" ht="15.75" thickBot="1">
      <c r="A61" s="329" t="s">
        <v>64</v>
      </c>
      <c r="B61" s="329"/>
      <c r="C61" s="329"/>
      <c r="D61" s="329"/>
      <c r="E61" s="329"/>
      <c r="F61" s="329"/>
      <c r="G61" s="329"/>
      <c r="H61" s="195">
        <f>SUM(H58:H60)</f>
        <v>0</v>
      </c>
      <c r="I61" s="189"/>
    </row>
    <row r="62" spans="1:9" s="214" customFormat="1">
      <c r="A62" s="217"/>
      <c r="B62" s="218"/>
      <c r="C62" s="218"/>
      <c r="D62" s="218"/>
      <c r="E62" s="218"/>
      <c r="F62" s="218"/>
      <c r="G62" s="218"/>
      <c r="H62" s="219"/>
      <c r="I62" s="189"/>
    </row>
    <row r="63" spans="1:9" s="214" customFormat="1">
      <c r="A63" s="330" t="s">
        <v>65</v>
      </c>
      <c r="B63" s="330"/>
      <c r="C63" s="330"/>
      <c r="D63" s="330"/>
      <c r="E63" s="330"/>
      <c r="F63" s="330"/>
      <c r="G63" s="330"/>
      <c r="H63" s="330"/>
      <c r="I63" s="189"/>
    </row>
    <row r="64" spans="1:9" s="214" customFormat="1">
      <c r="A64" s="230"/>
      <c r="B64" s="231"/>
      <c r="C64" s="231"/>
      <c r="D64" s="231"/>
      <c r="E64" s="231"/>
      <c r="F64" s="231"/>
      <c r="G64" s="231"/>
      <c r="H64" s="232"/>
      <c r="I64" s="189"/>
    </row>
    <row r="65" spans="1:10" s="214" customFormat="1">
      <c r="A65" s="233" t="s">
        <v>66</v>
      </c>
      <c r="B65" s="234" t="s">
        <v>67</v>
      </c>
      <c r="C65" s="235"/>
      <c r="D65" s="235"/>
      <c r="E65" s="235"/>
      <c r="F65" s="235"/>
      <c r="G65" s="233" t="s">
        <v>44</v>
      </c>
      <c r="H65" s="233" t="s">
        <v>32</v>
      </c>
      <c r="I65" s="189"/>
    </row>
    <row r="66" spans="1:10" s="214" customFormat="1">
      <c r="A66" s="236" t="s">
        <v>9</v>
      </c>
      <c r="B66" s="303" t="s">
        <v>150</v>
      </c>
      <c r="C66" s="303"/>
      <c r="D66" s="303"/>
      <c r="E66" s="303"/>
      <c r="F66" s="303"/>
      <c r="G66" s="237">
        <v>0.26011000000000001</v>
      </c>
      <c r="H66" s="196">
        <f>(H30+H37+H48+H55)*G66%</f>
        <v>0</v>
      </c>
      <c r="I66" s="189"/>
    </row>
    <row r="67" spans="1:10" s="214" customFormat="1">
      <c r="A67" s="236" t="s">
        <v>11</v>
      </c>
      <c r="B67" s="303" t="s">
        <v>151</v>
      </c>
      <c r="C67" s="303"/>
      <c r="D67" s="303"/>
      <c r="E67" s="303"/>
      <c r="F67" s="303"/>
      <c r="G67" s="237">
        <v>2.0808800000000002E-2</v>
      </c>
      <c r="H67" s="196">
        <f>H66*G67</f>
        <v>0</v>
      </c>
      <c r="I67" s="189"/>
    </row>
    <row r="68" spans="1:10" s="214" customFormat="1">
      <c r="A68" s="236" t="s">
        <v>11</v>
      </c>
      <c r="B68" s="301" t="s">
        <v>152</v>
      </c>
      <c r="C68" s="301"/>
      <c r="D68" s="301"/>
      <c r="E68" s="301"/>
      <c r="F68" s="301"/>
      <c r="G68" s="237">
        <v>4.1599999999999998E-2</v>
      </c>
      <c r="H68" s="196">
        <f>(H30+H37)*G68%</f>
        <v>0</v>
      </c>
      <c r="I68" s="189"/>
    </row>
    <row r="69" spans="1:10" s="214" customFormat="1">
      <c r="A69" s="302" t="s">
        <v>69</v>
      </c>
      <c r="B69" s="302"/>
      <c r="C69" s="302"/>
      <c r="D69" s="302"/>
      <c r="E69" s="302"/>
      <c r="F69" s="302"/>
      <c r="G69" s="233"/>
      <c r="H69" s="197">
        <f>SUM(H66:H68)</f>
        <v>0</v>
      </c>
      <c r="I69" s="189"/>
    </row>
    <row r="70" spans="1:10" s="214" customFormat="1">
      <c r="A70" s="217"/>
      <c r="B70" s="218"/>
      <c r="C70" s="218"/>
      <c r="D70" s="218"/>
      <c r="E70" s="218"/>
      <c r="F70" s="218"/>
      <c r="G70" s="239"/>
      <c r="H70" s="219"/>
      <c r="I70" s="189"/>
    </row>
    <row r="71" spans="1:10" s="214" customFormat="1">
      <c r="A71" s="233" t="s">
        <v>70</v>
      </c>
      <c r="B71" s="307" t="s">
        <v>71</v>
      </c>
      <c r="C71" s="307"/>
      <c r="D71" s="307"/>
      <c r="E71" s="307"/>
      <c r="F71" s="307"/>
      <c r="G71" s="233" t="s">
        <v>44</v>
      </c>
      <c r="H71" s="233" t="s">
        <v>32</v>
      </c>
      <c r="I71" s="189"/>
    </row>
    <row r="72" spans="1:10" s="214" customFormat="1">
      <c r="A72" s="236" t="s">
        <v>9</v>
      </c>
      <c r="B72" s="303" t="s">
        <v>132</v>
      </c>
      <c r="C72" s="303"/>
      <c r="D72" s="303"/>
      <c r="E72" s="303"/>
      <c r="F72" s="303"/>
      <c r="G72" s="237">
        <v>1.0437987777777777</v>
      </c>
      <c r="H72" s="196">
        <f>((H30+H37)*G72%)</f>
        <v>0</v>
      </c>
      <c r="I72" s="189"/>
    </row>
    <row r="73" spans="1:10" s="214" customFormat="1">
      <c r="A73" s="236" t="s">
        <v>11</v>
      </c>
      <c r="B73" s="301" t="s">
        <v>153</v>
      </c>
      <c r="C73" s="301"/>
      <c r="D73" s="301"/>
      <c r="E73" s="301"/>
      <c r="F73" s="301"/>
      <c r="G73" s="237">
        <v>0.38411795022222223</v>
      </c>
      <c r="H73" s="196">
        <f>(H30+H37)*G73%</f>
        <v>0</v>
      </c>
      <c r="I73" s="189"/>
    </row>
    <row r="74" spans="1:10" s="214" customFormat="1">
      <c r="A74" s="302" t="s">
        <v>72</v>
      </c>
      <c r="B74" s="302"/>
      <c r="C74" s="302"/>
      <c r="D74" s="302"/>
      <c r="E74" s="302"/>
      <c r="F74" s="302"/>
      <c r="G74" s="233"/>
      <c r="H74" s="197">
        <f>SUM(H72:H73)</f>
        <v>0</v>
      </c>
      <c r="I74" s="189"/>
    </row>
    <row r="75" spans="1:10" s="214" customFormat="1">
      <c r="A75" s="217"/>
      <c r="B75" s="218"/>
      <c r="C75" s="218"/>
      <c r="D75" s="218"/>
      <c r="E75" s="218"/>
      <c r="F75" s="218"/>
      <c r="G75" s="239"/>
      <c r="H75" s="219"/>
      <c r="I75" s="189"/>
    </row>
    <row r="76" spans="1:10" s="214" customFormat="1">
      <c r="A76" s="233" t="s">
        <v>73</v>
      </c>
      <c r="B76" s="307" t="s">
        <v>74</v>
      </c>
      <c r="C76" s="307"/>
      <c r="D76" s="307"/>
      <c r="E76" s="307"/>
      <c r="F76" s="307"/>
      <c r="G76" s="233" t="s">
        <v>44</v>
      </c>
      <c r="H76" s="233" t="s">
        <v>32</v>
      </c>
      <c r="I76" s="189"/>
    </row>
    <row r="77" spans="1:10" s="214" customFormat="1">
      <c r="A77" s="236" t="s">
        <v>9</v>
      </c>
      <c r="B77" s="303" t="s">
        <v>74</v>
      </c>
      <c r="C77" s="303"/>
      <c r="D77" s="303"/>
      <c r="E77" s="303"/>
      <c r="F77" s="303"/>
      <c r="G77" s="236">
        <v>1.27</v>
      </c>
      <c r="H77" s="196">
        <f>-H58*G77%</f>
        <v>0</v>
      </c>
      <c r="I77" s="189"/>
    </row>
    <row r="78" spans="1:10" s="214" customFormat="1">
      <c r="A78" s="302" t="s">
        <v>75</v>
      </c>
      <c r="B78" s="302"/>
      <c r="C78" s="302"/>
      <c r="D78" s="302"/>
      <c r="E78" s="302"/>
      <c r="F78" s="302"/>
      <c r="G78" s="240"/>
      <c r="H78" s="197">
        <f>H77</f>
        <v>0</v>
      </c>
      <c r="I78" s="189"/>
    </row>
    <row r="79" spans="1:10" s="214" customFormat="1" ht="15.75" thickBot="1">
      <c r="A79" s="217"/>
      <c r="B79" s="218"/>
      <c r="C79" s="218"/>
      <c r="D79" s="218"/>
      <c r="E79" s="218"/>
      <c r="F79" s="218"/>
      <c r="G79" s="218"/>
      <c r="H79" s="219"/>
      <c r="I79" s="189"/>
      <c r="J79" s="215"/>
    </row>
    <row r="80" spans="1:10" s="214" customFormat="1" ht="15.75" customHeight="1">
      <c r="A80" s="304" t="s">
        <v>76</v>
      </c>
      <c r="B80" s="304"/>
      <c r="C80" s="304"/>
      <c r="D80" s="304"/>
      <c r="E80" s="304"/>
      <c r="F80" s="304"/>
      <c r="G80" s="304"/>
      <c r="H80" s="233" t="s">
        <v>32</v>
      </c>
      <c r="I80" s="215"/>
    </row>
    <row r="81" spans="1:9" s="214" customFormat="1">
      <c r="A81" s="241" t="s">
        <v>66</v>
      </c>
      <c r="B81" s="305" t="s">
        <v>67</v>
      </c>
      <c r="C81" s="305"/>
      <c r="D81" s="305"/>
      <c r="E81" s="305"/>
      <c r="F81" s="305"/>
      <c r="G81" s="305"/>
      <c r="H81" s="198">
        <f>H69</f>
        <v>0</v>
      </c>
      <c r="I81" s="189"/>
    </row>
    <row r="82" spans="1:9" s="214" customFormat="1">
      <c r="A82" s="241" t="s">
        <v>70</v>
      </c>
      <c r="B82" s="305" t="s">
        <v>71</v>
      </c>
      <c r="C82" s="305"/>
      <c r="D82" s="305"/>
      <c r="E82" s="305"/>
      <c r="F82" s="305"/>
      <c r="G82" s="305"/>
      <c r="H82" s="198">
        <f>H74</f>
        <v>0</v>
      </c>
      <c r="I82" s="189"/>
    </row>
    <row r="83" spans="1:9" s="214" customFormat="1">
      <c r="A83" s="241" t="s">
        <v>73</v>
      </c>
      <c r="B83" s="305" t="s">
        <v>74</v>
      </c>
      <c r="C83" s="305"/>
      <c r="D83" s="305"/>
      <c r="E83" s="305"/>
      <c r="F83" s="305"/>
      <c r="G83" s="305"/>
      <c r="H83" s="198">
        <f>H78</f>
        <v>0</v>
      </c>
      <c r="I83" s="189"/>
    </row>
    <row r="84" spans="1:9" s="214" customFormat="1" ht="15.75" thickBot="1">
      <c r="A84" s="306" t="s">
        <v>64</v>
      </c>
      <c r="B84" s="306"/>
      <c r="C84" s="306"/>
      <c r="D84" s="306"/>
      <c r="E84" s="306"/>
      <c r="F84" s="306"/>
      <c r="G84" s="306"/>
      <c r="H84" s="199">
        <v>22.127193882987068</v>
      </c>
      <c r="I84" s="189"/>
    </row>
    <row r="85" spans="1:9" s="214" customFormat="1">
      <c r="A85" s="242"/>
      <c r="B85" s="243"/>
      <c r="C85" s="243"/>
      <c r="D85" s="243"/>
      <c r="E85" s="243"/>
      <c r="F85" s="243"/>
      <c r="G85" s="243"/>
      <c r="H85" s="244"/>
      <c r="I85" s="189"/>
    </row>
    <row r="86" spans="1:9" s="214" customFormat="1">
      <c r="A86" s="245" t="s">
        <v>77</v>
      </c>
      <c r="B86" s="246"/>
      <c r="C86" s="246"/>
      <c r="D86" s="246"/>
      <c r="E86" s="246"/>
      <c r="F86" s="246"/>
      <c r="G86" s="246"/>
      <c r="H86" s="247"/>
      <c r="I86" s="189"/>
    </row>
    <row r="87" spans="1:9" s="214" customFormat="1">
      <c r="A87" s="248"/>
      <c r="B87" s="249"/>
      <c r="C87" s="249"/>
      <c r="D87" s="249"/>
      <c r="E87" s="249"/>
      <c r="F87" s="249"/>
      <c r="G87" s="249"/>
      <c r="H87" s="250"/>
      <c r="I87" s="189"/>
    </row>
    <row r="88" spans="1:9" s="254" customFormat="1">
      <c r="A88" s="251" t="s">
        <v>78</v>
      </c>
      <c r="B88" s="319" t="s">
        <v>79</v>
      </c>
      <c r="C88" s="319"/>
      <c r="D88" s="319"/>
      <c r="E88" s="319"/>
      <c r="F88" s="319"/>
      <c r="G88" s="251" t="s">
        <v>80</v>
      </c>
      <c r="H88" s="252" t="s">
        <v>32</v>
      </c>
      <c r="I88" s="189"/>
    </row>
    <row r="89" spans="1:9" s="214" customFormat="1">
      <c r="A89" s="253" t="s">
        <v>9</v>
      </c>
      <c r="B89" s="311" t="s">
        <v>154</v>
      </c>
      <c r="C89" s="311"/>
      <c r="D89" s="311"/>
      <c r="E89" s="311"/>
      <c r="F89" s="311"/>
      <c r="G89" s="213">
        <v>9.09</v>
      </c>
      <c r="H89" s="200">
        <f>($H$30+$H$61+$H$84)*G89%</f>
        <v>2.0113619239635243</v>
      </c>
      <c r="I89" s="254"/>
    </row>
    <row r="90" spans="1:9" s="214" customFormat="1">
      <c r="A90" s="253" t="s">
        <v>11</v>
      </c>
      <c r="B90" s="311" t="s">
        <v>155</v>
      </c>
      <c r="C90" s="311"/>
      <c r="D90" s="311"/>
      <c r="E90" s="311"/>
      <c r="F90" s="311"/>
      <c r="G90" s="213">
        <v>0.14272600320000001</v>
      </c>
      <c r="H90" s="200">
        <f t="shared" ref="H90:H93" si="1">($H$30+$H$61+$H$84)*G90%</f>
        <v>3.1581259449502332E-2</v>
      </c>
      <c r="I90" s="189"/>
    </row>
    <row r="91" spans="1:9" s="214" customFormat="1">
      <c r="A91" s="253" t="s">
        <v>13</v>
      </c>
      <c r="B91" s="311" t="s">
        <v>156</v>
      </c>
      <c r="C91" s="311"/>
      <c r="D91" s="311"/>
      <c r="E91" s="311"/>
      <c r="F91" s="311"/>
      <c r="G91" s="213">
        <v>3.557306666666666E-2</v>
      </c>
      <c r="H91" s="200">
        <f t="shared" si="1"/>
        <v>7.8713214314575768E-3</v>
      </c>
      <c r="I91" s="189"/>
    </row>
    <row r="92" spans="1:9" s="214" customFormat="1">
      <c r="A92" s="253" t="s">
        <v>15</v>
      </c>
      <c r="B92" s="311" t="s">
        <v>157</v>
      </c>
      <c r="C92" s="311"/>
      <c r="D92" s="311"/>
      <c r="E92" s="311"/>
      <c r="F92" s="311"/>
      <c r="G92" s="213">
        <v>2.2222222222222223</v>
      </c>
      <c r="H92" s="200">
        <f t="shared" si="1"/>
        <v>0.49171541962193488</v>
      </c>
      <c r="I92" s="189"/>
    </row>
    <row r="93" spans="1:9" s="214" customFormat="1">
      <c r="A93" s="253" t="s">
        <v>48</v>
      </c>
      <c r="B93" s="311" t="s">
        <v>158</v>
      </c>
      <c r="C93" s="311"/>
      <c r="D93" s="311"/>
      <c r="E93" s="311"/>
      <c r="F93" s="311"/>
      <c r="G93" s="213">
        <v>1.8333333333333333E-2</v>
      </c>
      <c r="H93" s="200">
        <f t="shared" si="1"/>
        <v>4.0566522118809624E-3</v>
      </c>
      <c r="I93" s="189"/>
    </row>
    <row r="94" spans="1:9" s="214" customFormat="1">
      <c r="A94" s="253" t="s">
        <v>50</v>
      </c>
      <c r="B94" s="320" t="s">
        <v>149</v>
      </c>
      <c r="C94" s="320"/>
      <c r="D94" s="320"/>
      <c r="E94" s="320"/>
      <c r="F94" s="320"/>
      <c r="G94" s="275">
        <v>0</v>
      </c>
      <c r="H94" s="276">
        <v>0</v>
      </c>
      <c r="I94" s="282" t="s">
        <v>144</v>
      </c>
    </row>
    <row r="95" spans="1:9" s="214" customFormat="1">
      <c r="A95" s="253" t="s">
        <v>52</v>
      </c>
      <c r="B95" s="320" t="s">
        <v>149</v>
      </c>
      <c r="C95" s="320"/>
      <c r="D95" s="320"/>
      <c r="E95" s="320"/>
      <c r="F95" s="320"/>
      <c r="G95" s="275">
        <v>0</v>
      </c>
      <c r="H95" s="276">
        <v>0</v>
      </c>
      <c r="I95" s="282" t="s">
        <v>144</v>
      </c>
    </row>
    <row r="96" spans="1:9" s="214" customFormat="1">
      <c r="A96" s="253"/>
      <c r="B96" s="321" t="s">
        <v>68</v>
      </c>
      <c r="C96" s="322"/>
      <c r="D96" s="322"/>
      <c r="E96" s="322"/>
      <c r="F96" s="323"/>
      <c r="G96" s="279">
        <v>11.508854625422222</v>
      </c>
      <c r="H96" s="278">
        <f>SUM(H89:H95)</f>
        <v>2.5465865766782998</v>
      </c>
      <c r="I96" s="189"/>
    </row>
    <row r="97" spans="1:10" s="214" customFormat="1">
      <c r="A97" s="253" t="s">
        <v>54</v>
      </c>
      <c r="B97" s="324" t="s">
        <v>133</v>
      </c>
      <c r="C97" s="325"/>
      <c r="D97" s="325"/>
      <c r="E97" s="325"/>
      <c r="F97" s="326"/>
      <c r="G97" s="213">
        <v>4.2352585021553777</v>
      </c>
      <c r="H97" s="200">
        <f>H96*G97%</f>
        <v>0.10785452450351526</v>
      </c>
      <c r="I97" s="189"/>
    </row>
    <row r="98" spans="1:10" s="214" customFormat="1">
      <c r="A98" s="319" t="s">
        <v>82</v>
      </c>
      <c r="B98" s="319"/>
      <c r="C98" s="319"/>
      <c r="D98" s="319"/>
      <c r="E98" s="319"/>
      <c r="F98" s="319"/>
      <c r="G98" s="255"/>
      <c r="H98" s="201">
        <f>SUM(H96:H97)</f>
        <v>2.6544411011818152</v>
      </c>
      <c r="I98" s="189"/>
    </row>
    <row r="99" spans="1:10" s="214" customFormat="1" ht="15.75" thickBot="1">
      <c r="A99" s="217"/>
      <c r="B99" s="218"/>
      <c r="C99" s="218"/>
      <c r="D99" s="218"/>
      <c r="E99" s="218"/>
      <c r="F99" s="218"/>
      <c r="G99" s="218"/>
      <c r="H99" s="219"/>
      <c r="I99" s="189"/>
    </row>
    <row r="100" spans="1:10" s="214" customFormat="1" ht="15.75" customHeight="1">
      <c r="A100" s="327" t="s">
        <v>83</v>
      </c>
      <c r="B100" s="327"/>
      <c r="C100" s="327"/>
      <c r="D100" s="327"/>
      <c r="E100" s="327"/>
      <c r="F100" s="327"/>
      <c r="G100" s="327"/>
      <c r="H100" s="251" t="s">
        <v>32</v>
      </c>
      <c r="I100" s="189"/>
    </row>
    <row r="101" spans="1:10" s="214" customFormat="1">
      <c r="A101" s="256" t="s">
        <v>78</v>
      </c>
      <c r="B101" s="311" t="s">
        <v>79</v>
      </c>
      <c r="C101" s="311"/>
      <c r="D101" s="311"/>
      <c r="E101" s="311"/>
      <c r="F101" s="311"/>
      <c r="G101" s="311"/>
      <c r="H101" s="202">
        <f>H98</f>
        <v>2.6544411011818152</v>
      </c>
      <c r="I101" s="189"/>
    </row>
    <row r="102" spans="1:10" s="214" customFormat="1" ht="15.75" thickBot="1">
      <c r="A102" s="312" t="s">
        <v>64</v>
      </c>
      <c r="B102" s="312"/>
      <c r="C102" s="312"/>
      <c r="D102" s="312"/>
      <c r="E102" s="312"/>
      <c r="F102" s="312"/>
      <c r="G102" s="312"/>
      <c r="H102" s="203">
        <f>H101</f>
        <v>2.6544411011818152</v>
      </c>
      <c r="I102" s="189"/>
    </row>
    <row r="103" spans="1:10" s="214" customFormat="1">
      <c r="A103" s="310"/>
      <c r="B103" s="310"/>
      <c r="C103" s="310"/>
      <c r="D103" s="310"/>
      <c r="E103" s="310"/>
      <c r="F103" s="310"/>
      <c r="G103" s="310"/>
      <c r="H103" s="310"/>
      <c r="I103" s="189"/>
    </row>
    <row r="104" spans="1:10" s="214" customFormat="1">
      <c r="A104" s="313" t="s">
        <v>84</v>
      </c>
      <c r="B104" s="313"/>
      <c r="C104" s="313"/>
      <c r="D104" s="313"/>
      <c r="E104" s="313"/>
      <c r="F104" s="313"/>
      <c r="G104" s="313"/>
      <c r="H104" s="313"/>
      <c r="I104" s="189"/>
    </row>
    <row r="105" spans="1:10" s="214" customFormat="1">
      <c r="A105" s="257"/>
      <c r="B105" s="258"/>
      <c r="C105" s="258"/>
      <c r="D105" s="258"/>
      <c r="E105" s="258"/>
      <c r="F105" s="258"/>
      <c r="G105" s="258"/>
      <c r="H105" s="259"/>
      <c r="I105" s="189"/>
    </row>
    <row r="106" spans="1:10" s="214" customFormat="1">
      <c r="A106" s="260">
        <v>5</v>
      </c>
      <c r="B106" s="314" t="s">
        <v>85</v>
      </c>
      <c r="C106" s="314"/>
      <c r="D106" s="314"/>
      <c r="E106" s="314"/>
      <c r="F106" s="314"/>
      <c r="G106" s="314"/>
      <c r="H106" s="260" t="s">
        <v>32</v>
      </c>
      <c r="I106" s="189"/>
      <c r="J106" s="221"/>
    </row>
    <row r="107" spans="1:10" s="214" customFormat="1">
      <c r="A107" s="261" t="s">
        <v>9</v>
      </c>
      <c r="B107" s="315" t="s">
        <v>159</v>
      </c>
      <c r="C107" s="315"/>
      <c r="D107" s="315"/>
      <c r="E107" s="315"/>
      <c r="F107" s="315"/>
      <c r="G107" s="315"/>
      <c r="H107" s="202">
        <f>UNIFORMES_EPI!E24</f>
        <v>0</v>
      </c>
      <c r="I107" s="282" t="s">
        <v>185</v>
      </c>
      <c r="J107" s="221"/>
    </row>
    <row r="108" spans="1:10" s="214" customFormat="1">
      <c r="A108" s="261" t="s">
        <v>11</v>
      </c>
      <c r="B108" s="315" t="s">
        <v>160</v>
      </c>
      <c r="C108" s="315"/>
      <c r="D108" s="315"/>
      <c r="E108" s="315"/>
      <c r="F108" s="315"/>
      <c r="G108" s="315"/>
      <c r="H108" s="202">
        <f>UNIFORMES_EPI!E11</f>
        <v>0</v>
      </c>
      <c r="I108" s="282" t="s">
        <v>185</v>
      </c>
      <c r="J108" s="221"/>
    </row>
    <row r="109" spans="1:10" s="214" customFormat="1">
      <c r="A109" s="261" t="s">
        <v>15</v>
      </c>
      <c r="B109" s="315" t="s">
        <v>161</v>
      </c>
      <c r="C109" s="315"/>
      <c r="D109" s="315"/>
      <c r="E109" s="315"/>
      <c r="F109" s="315"/>
      <c r="G109" s="315"/>
      <c r="H109" s="202">
        <f>EQUIP_FERRAM!F50</f>
        <v>0</v>
      </c>
      <c r="I109" s="282" t="s">
        <v>184</v>
      </c>
    </row>
    <row r="110" spans="1:10" s="214" customFormat="1">
      <c r="A110" s="261" t="s">
        <v>50</v>
      </c>
      <c r="B110" s="316" t="s">
        <v>149</v>
      </c>
      <c r="C110" s="317"/>
      <c r="D110" s="317"/>
      <c r="E110" s="317"/>
      <c r="F110" s="317"/>
      <c r="G110" s="318"/>
      <c r="H110" s="202"/>
      <c r="I110" s="282"/>
    </row>
    <row r="111" spans="1:10" s="214" customFormat="1">
      <c r="A111" s="314" t="s">
        <v>34</v>
      </c>
      <c r="B111" s="314"/>
      <c r="C111" s="314"/>
      <c r="D111" s="314"/>
      <c r="E111" s="314"/>
      <c r="F111" s="314"/>
      <c r="G111" s="314"/>
      <c r="H111" s="204">
        <f>SUM(H107:H110)</f>
        <v>0</v>
      </c>
      <c r="I111" s="221"/>
      <c r="J111" s="189"/>
    </row>
    <row r="112" spans="1:10" s="214" customFormat="1">
      <c r="A112" s="310"/>
      <c r="B112" s="310"/>
      <c r="C112" s="310"/>
      <c r="D112" s="310"/>
      <c r="E112" s="310"/>
      <c r="F112" s="310"/>
      <c r="G112" s="310"/>
      <c r="H112" s="310"/>
      <c r="I112" s="189"/>
      <c r="J112" s="189"/>
    </row>
    <row r="113" spans="1:11" s="214" customFormat="1">
      <c r="A113" s="310" t="s">
        <v>86</v>
      </c>
      <c r="B113" s="310"/>
      <c r="C113" s="310"/>
      <c r="D113" s="310"/>
      <c r="E113" s="310"/>
      <c r="F113" s="310"/>
      <c r="G113" s="310"/>
      <c r="H113" s="310"/>
      <c r="I113" s="189"/>
      <c r="J113" s="189"/>
      <c r="K113" s="268"/>
    </row>
    <row r="114" spans="1:11" s="269" customFormat="1">
      <c r="A114" s="262"/>
      <c r="B114" s="263"/>
      <c r="C114" s="263"/>
      <c r="D114" s="263"/>
      <c r="E114" s="263"/>
      <c r="F114" s="263"/>
      <c r="G114" s="263"/>
      <c r="H114" s="264"/>
      <c r="I114" s="189"/>
      <c r="J114" s="189"/>
    </row>
    <row r="115" spans="1:11" s="269" customFormat="1">
      <c r="A115" s="265">
        <v>6</v>
      </c>
      <c r="B115" s="297" t="s">
        <v>87</v>
      </c>
      <c r="C115" s="297"/>
      <c r="D115" s="297"/>
      <c r="E115" s="297"/>
      <c r="F115" s="297"/>
      <c r="G115" s="408" t="s">
        <v>44</v>
      </c>
      <c r="H115" s="266" t="s">
        <v>32</v>
      </c>
      <c r="I115" s="189"/>
      <c r="J115" s="189"/>
    </row>
    <row r="116" spans="1:11" s="269" customFormat="1">
      <c r="A116" s="267" t="s">
        <v>9</v>
      </c>
      <c r="B116" s="296" t="s">
        <v>88</v>
      </c>
      <c r="C116" s="296"/>
      <c r="D116" s="296"/>
      <c r="E116" s="296"/>
      <c r="F116" s="406"/>
      <c r="G116" s="412">
        <v>2.15</v>
      </c>
      <c r="H116" s="407">
        <f>(H128+H129+H130+H131+H132)*G116%</f>
        <v>0.53280515215963087</v>
      </c>
      <c r="I116" s="238"/>
      <c r="J116" s="189"/>
    </row>
    <row r="117" spans="1:11" s="214" customFormat="1">
      <c r="A117" s="267" t="s">
        <v>11</v>
      </c>
      <c r="B117" s="296" t="s">
        <v>89</v>
      </c>
      <c r="C117" s="296"/>
      <c r="D117" s="296"/>
      <c r="E117" s="296"/>
      <c r="F117" s="296"/>
      <c r="G117" s="410">
        <f>SUM(G118:G120)</f>
        <v>8.65</v>
      </c>
      <c r="H117" s="205">
        <f>($H$122*G117)/($G$121+$G$117+$G$116)</f>
        <v>349.51663811148717</v>
      </c>
      <c r="I117" s="238"/>
      <c r="J117" s="285"/>
    </row>
    <row r="118" spans="1:11" s="214" customFormat="1">
      <c r="A118" s="308"/>
      <c r="B118" s="309" t="s">
        <v>90</v>
      </c>
      <c r="C118" s="309"/>
      <c r="D118" s="309"/>
      <c r="E118" s="309"/>
      <c r="F118" s="309"/>
      <c r="G118" s="206">
        <v>0.65</v>
      </c>
      <c r="H118" s="207">
        <f>($H$117*G118)/$G$117</f>
        <v>26.264256043059731</v>
      </c>
      <c r="I118" s="238"/>
      <c r="J118" s="268"/>
    </row>
    <row r="119" spans="1:11" s="214" customFormat="1">
      <c r="A119" s="308"/>
      <c r="B119" s="309" t="s">
        <v>91</v>
      </c>
      <c r="C119" s="309"/>
      <c r="D119" s="309"/>
      <c r="E119" s="309"/>
      <c r="F119" s="309"/>
      <c r="G119" s="206">
        <v>3</v>
      </c>
      <c r="H119" s="207">
        <f>($H$117*G119)/$G$117</f>
        <v>121.21964327566027</v>
      </c>
      <c r="I119" s="238"/>
      <c r="J119" s="269"/>
    </row>
    <row r="120" spans="1:11" s="214" customFormat="1">
      <c r="A120" s="308"/>
      <c r="B120" s="309" t="s">
        <v>92</v>
      </c>
      <c r="C120" s="309"/>
      <c r="D120" s="309"/>
      <c r="E120" s="309"/>
      <c r="F120" s="309"/>
      <c r="G120" s="409">
        <v>5</v>
      </c>
      <c r="H120" s="207">
        <f>($H$117*G120)/$G$117</f>
        <v>202.03273879276716</v>
      </c>
      <c r="I120" s="238"/>
      <c r="J120" s="269"/>
    </row>
    <row r="121" spans="1:11" s="214" customFormat="1">
      <c r="A121" s="267" t="s">
        <v>13</v>
      </c>
      <c r="B121" s="296" t="s">
        <v>93</v>
      </c>
      <c r="C121" s="296"/>
      <c r="D121" s="296"/>
      <c r="E121" s="296"/>
      <c r="F121" s="406"/>
      <c r="G121" s="412">
        <v>2.2999999999999998</v>
      </c>
      <c r="H121" s="407">
        <f>(H128+H129+H130+H131+H133+H116)*G121%</f>
        <v>1.15220972777144</v>
      </c>
      <c r="I121" s="238"/>
      <c r="J121" s="269"/>
    </row>
    <row r="122" spans="1:11" s="214" customFormat="1">
      <c r="A122" s="297" t="s">
        <v>94</v>
      </c>
      <c r="B122" s="297"/>
      <c r="C122" s="297"/>
      <c r="D122" s="297"/>
      <c r="E122" s="297"/>
      <c r="F122" s="297"/>
      <c r="G122" s="411">
        <v>13.100000000000001</v>
      </c>
      <c r="H122" s="208">
        <v>529.3257756370499</v>
      </c>
      <c r="I122" s="238"/>
      <c r="J122" s="189"/>
    </row>
    <row r="123" spans="1:11" s="214" customFormat="1">
      <c r="A123" s="217"/>
      <c r="B123" s="218"/>
      <c r="C123" s="218"/>
      <c r="D123" s="218"/>
      <c r="E123" s="218"/>
      <c r="F123" s="218"/>
      <c r="G123" s="218"/>
      <c r="H123" s="219"/>
      <c r="I123" s="189"/>
      <c r="J123" s="189"/>
    </row>
    <row r="124" spans="1:11" s="214" customFormat="1" ht="15.75" thickBot="1">
      <c r="A124" s="217"/>
      <c r="B124" s="218"/>
      <c r="C124" s="218"/>
      <c r="D124" s="218"/>
      <c r="E124" s="218"/>
      <c r="F124" s="218"/>
      <c r="G124" s="218"/>
      <c r="H124" s="219"/>
      <c r="I124" s="189"/>
      <c r="J124" s="189"/>
    </row>
    <row r="125" spans="1:11" s="214" customFormat="1">
      <c r="A125" s="298" t="s">
        <v>95</v>
      </c>
      <c r="B125" s="298"/>
      <c r="C125" s="298"/>
      <c r="D125" s="298"/>
      <c r="E125" s="298"/>
      <c r="F125" s="298"/>
      <c r="G125" s="298"/>
      <c r="H125" s="298"/>
      <c r="I125" s="238"/>
      <c r="J125" s="189"/>
    </row>
    <row r="126" spans="1:11" s="214" customFormat="1">
      <c r="A126" s="270"/>
      <c r="B126" s="218"/>
      <c r="C126" s="218"/>
      <c r="D126" s="218"/>
      <c r="E126" s="218"/>
      <c r="F126" s="218"/>
      <c r="G126" s="218"/>
      <c r="H126" s="271"/>
      <c r="I126" s="189"/>
      <c r="J126" s="189"/>
    </row>
    <row r="127" spans="1:11" s="214" customFormat="1">
      <c r="A127" s="299" t="s">
        <v>96</v>
      </c>
      <c r="B127" s="299"/>
      <c r="C127" s="299"/>
      <c r="D127" s="299"/>
      <c r="E127" s="299"/>
      <c r="F127" s="299"/>
      <c r="G127" s="299"/>
      <c r="H127" s="272" t="s">
        <v>32</v>
      </c>
    </row>
    <row r="128" spans="1:11" s="214" customFormat="1">
      <c r="A128" s="273" t="s">
        <v>9</v>
      </c>
      <c r="B128" s="294" t="s">
        <v>30</v>
      </c>
      <c r="C128" s="294"/>
      <c r="D128" s="294"/>
      <c r="E128" s="294"/>
      <c r="F128" s="294"/>
      <c r="G128" s="294"/>
      <c r="H128" s="209">
        <f>H30</f>
        <v>0</v>
      </c>
    </row>
    <row r="129" spans="1:9" s="214" customFormat="1">
      <c r="A129" s="273" t="s">
        <v>11</v>
      </c>
      <c r="B129" s="294" t="s">
        <v>35</v>
      </c>
      <c r="C129" s="294"/>
      <c r="D129" s="294"/>
      <c r="E129" s="294"/>
      <c r="F129" s="294"/>
      <c r="G129" s="294"/>
      <c r="H129" s="209">
        <f>H61</f>
        <v>0</v>
      </c>
    </row>
    <row r="130" spans="1:9" s="214" customFormat="1" ht="15" customHeight="1">
      <c r="A130" s="273" t="s">
        <v>13</v>
      </c>
      <c r="B130" s="294" t="s">
        <v>65</v>
      </c>
      <c r="C130" s="294"/>
      <c r="D130" s="294"/>
      <c r="E130" s="294"/>
      <c r="F130" s="294"/>
      <c r="G130" s="294"/>
      <c r="H130" s="209">
        <f>H84</f>
        <v>22.127193882987068</v>
      </c>
    </row>
    <row r="131" spans="1:9" s="214" customFormat="1">
      <c r="A131" s="273" t="s">
        <v>15</v>
      </c>
      <c r="B131" s="294" t="s">
        <v>77</v>
      </c>
      <c r="C131" s="294"/>
      <c r="D131" s="294"/>
      <c r="E131" s="294"/>
      <c r="F131" s="294"/>
      <c r="G131" s="294"/>
      <c r="H131" s="209">
        <f>H102</f>
        <v>2.6544411011818152</v>
      </c>
      <c r="I131" s="53"/>
    </row>
    <row r="132" spans="1:9" s="214" customFormat="1">
      <c r="A132" s="273" t="s">
        <v>48</v>
      </c>
      <c r="B132" s="294" t="s">
        <v>84</v>
      </c>
      <c r="C132" s="294"/>
      <c r="D132" s="294"/>
      <c r="E132" s="294"/>
      <c r="F132" s="294"/>
      <c r="G132" s="294"/>
      <c r="H132" s="209">
        <f>H111</f>
        <v>0</v>
      </c>
    </row>
    <row r="133" spans="1:9" s="214" customFormat="1">
      <c r="A133" s="300" t="s">
        <v>162</v>
      </c>
      <c r="B133" s="300"/>
      <c r="C133" s="300"/>
      <c r="D133" s="300"/>
      <c r="E133" s="300"/>
      <c r="F133" s="300"/>
      <c r="G133" s="300"/>
      <c r="H133" s="210">
        <f>SUM(H128:H132)</f>
        <v>24.781634984168882</v>
      </c>
    </row>
    <row r="134" spans="1:9" s="214" customFormat="1" ht="15.75" thickBot="1">
      <c r="A134" s="273" t="s">
        <v>50</v>
      </c>
      <c r="B134" s="294" t="s">
        <v>97</v>
      </c>
      <c r="C134" s="294"/>
      <c r="D134" s="294"/>
      <c r="E134" s="294"/>
      <c r="F134" s="294"/>
      <c r="G134" s="294"/>
      <c r="H134" s="211">
        <f>H122</f>
        <v>529.3257756370499</v>
      </c>
    </row>
    <row r="135" spans="1:9" s="214" customFormat="1" ht="15.75" thickBot="1">
      <c r="A135" s="295" t="s">
        <v>98</v>
      </c>
      <c r="B135" s="295"/>
      <c r="C135" s="295"/>
      <c r="D135" s="295"/>
      <c r="E135" s="295"/>
      <c r="F135" s="295"/>
      <c r="G135" s="295"/>
      <c r="H135" s="212">
        <f>SUM(H133:H134)</f>
        <v>554.10741062121883</v>
      </c>
    </row>
  </sheetData>
  <dataConsolidate/>
  <mergeCells count="127">
    <mergeCell ref="A1:H1"/>
    <mergeCell ref="A3:H3"/>
    <mergeCell ref="A4:B4"/>
    <mergeCell ref="C4:D4"/>
    <mergeCell ref="E4:F4"/>
    <mergeCell ref="G4:H4"/>
    <mergeCell ref="A5:H5"/>
    <mergeCell ref="A6:H6"/>
    <mergeCell ref="B7:F7"/>
    <mergeCell ref="G7:H7"/>
    <mergeCell ref="B8:F8"/>
    <mergeCell ref="G8:H8"/>
    <mergeCell ref="B9:F9"/>
    <mergeCell ref="G9:H9"/>
    <mergeCell ref="B10:F10"/>
    <mergeCell ref="G10:H10"/>
    <mergeCell ref="A13:B13"/>
    <mergeCell ref="C13:E13"/>
    <mergeCell ref="F13:H13"/>
    <mergeCell ref="A14:B16"/>
    <mergeCell ref="C14:E14"/>
    <mergeCell ref="F14:H14"/>
    <mergeCell ref="C15:E15"/>
    <mergeCell ref="F15:H15"/>
    <mergeCell ref="C16:E16"/>
    <mergeCell ref="F16:H16"/>
    <mergeCell ref="A18:H18"/>
    <mergeCell ref="A19:H19"/>
    <mergeCell ref="A61:G61"/>
    <mergeCell ref="A63:H63"/>
    <mergeCell ref="B66:F66"/>
    <mergeCell ref="B20:E20"/>
    <mergeCell ref="F20:H20"/>
    <mergeCell ref="B21:E21"/>
    <mergeCell ref="F21:H21"/>
    <mergeCell ref="B22:E22"/>
    <mergeCell ref="F22:H22"/>
    <mergeCell ref="B23:E23"/>
    <mergeCell ref="F23:H23"/>
    <mergeCell ref="A25:H25"/>
    <mergeCell ref="B27:G27"/>
    <mergeCell ref="B28:G28"/>
    <mergeCell ref="B29:G29"/>
    <mergeCell ref="A30:G30"/>
    <mergeCell ref="A32:H32"/>
    <mergeCell ref="B35:F35"/>
    <mergeCell ref="B89:F89"/>
    <mergeCell ref="B36:F36"/>
    <mergeCell ref="A37:G37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50:G50"/>
    <mergeCell ref="B51:G51"/>
    <mergeCell ref="B52:G52"/>
    <mergeCell ref="B53:G53"/>
    <mergeCell ref="B54:G54"/>
    <mergeCell ref="A135:G135"/>
    <mergeCell ref="B131:G131"/>
    <mergeCell ref="B132:G132"/>
    <mergeCell ref="B134:G134"/>
    <mergeCell ref="A55:G55"/>
    <mergeCell ref="A57:G57"/>
    <mergeCell ref="A98:F98"/>
    <mergeCell ref="A100:G100"/>
    <mergeCell ref="B101:G101"/>
    <mergeCell ref="A102:G102"/>
    <mergeCell ref="B90:F90"/>
    <mergeCell ref="B91:F91"/>
    <mergeCell ref="B92:F92"/>
    <mergeCell ref="B93:F93"/>
    <mergeCell ref="B95:F95"/>
    <mergeCell ref="A103:H103"/>
    <mergeCell ref="A104:H104"/>
    <mergeCell ref="B106:G106"/>
    <mergeCell ref="B107:G107"/>
    <mergeCell ref="B108:G108"/>
    <mergeCell ref="B118:F118"/>
    <mergeCell ref="B119:F119"/>
    <mergeCell ref="A118:A120"/>
    <mergeCell ref="A122:F122"/>
    <mergeCell ref="B34:F34"/>
    <mergeCell ref="B109:G109"/>
    <mergeCell ref="B110:G110"/>
    <mergeCell ref="B67:F67"/>
    <mergeCell ref="B96:F96"/>
    <mergeCell ref="B97:F97"/>
    <mergeCell ref="B120:F120"/>
    <mergeCell ref="B121:F121"/>
    <mergeCell ref="B130:G130"/>
    <mergeCell ref="A125:H125"/>
    <mergeCell ref="A127:G127"/>
    <mergeCell ref="B128:G128"/>
    <mergeCell ref="B129:G129"/>
    <mergeCell ref="B68:F68"/>
    <mergeCell ref="A69:F69"/>
    <mergeCell ref="B71:F71"/>
    <mergeCell ref="B72:F72"/>
    <mergeCell ref="B73:F73"/>
    <mergeCell ref="A74:F74"/>
    <mergeCell ref="B76:F76"/>
    <mergeCell ref="B77:F77"/>
    <mergeCell ref="B58:G58"/>
    <mergeCell ref="B59:G59"/>
    <mergeCell ref="B60:G60"/>
    <mergeCell ref="A133:G133"/>
    <mergeCell ref="A78:F78"/>
    <mergeCell ref="B117:F117"/>
    <mergeCell ref="B94:F94"/>
    <mergeCell ref="A80:G80"/>
    <mergeCell ref="B81:G81"/>
    <mergeCell ref="B82:G82"/>
    <mergeCell ref="B83:G83"/>
    <mergeCell ref="A84:G84"/>
    <mergeCell ref="B88:F88"/>
    <mergeCell ref="A111:G111"/>
    <mergeCell ref="A112:H112"/>
    <mergeCell ref="A113:H113"/>
    <mergeCell ref="B115:F115"/>
    <mergeCell ref="B116:F116"/>
  </mergeCells>
  <dataValidations count="7"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  <dataValidation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  <dataValidation allowBlank="1" showInputMessage="1" showErrorMessage="1" prompt="NÃO utilizar o sinal &quot;%&quot;" sqref="G111 G116"/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allowBlank="1" showInputMessage="1" showErrorMessage="1" prompt="Prrencha somente se houver previsão legal para o pagamento, que deverá ser comprovada oportunamente." sqref="H29"/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AMK21"/>
  <sheetViews>
    <sheetView showGridLines="0" zoomScale="145" zoomScaleNormal="145" workbookViewId="0">
      <selection activeCell="A21" sqref="A21:B21"/>
    </sheetView>
  </sheetViews>
  <sheetFormatPr defaultRowHeight="15"/>
  <cols>
    <col min="1" max="1" width="8" style="2" customWidth="1"/>
    <col min="2" max="2" width="31.85546875" style="2" customWidth="1"/>
    <col min="3" max="7" width="14.42578125" style="2" customWidth="1"/>
    <col min="8" max="1025" width="9.140625" style="2" customWidth="1"/>
  </cols>
  <sheetData>
    <row r="1" spans="1:7" ht="17.25" customHeight="1">
      <c r="A1" s="371" t="s">
        <v>99</v>
      </c>
      <c r="B1" s="371"/>
      <c r="C1" s="371"/>
      <c r="D1" s="371"/>
      <c r="E1" s="371"/>
      <c r="F1" s="371"/>
      <c r="G1" s="371"/>
    </row>
    <row r="3" spans="1:7" ht="57.75" customHeight="1">
      <c r="A3" s="372" t="s">
        <v>18</v>
      </c>
      <c r="B3" s="372"/>
      <c r="C3" s="3" t="s">
        <v>100</v>
      </c>
      <c r="D3" s="3" t="s">
        <v>101</v>
      </c>
      <c r="E3" s="3" t="s">
        <v>102</v>
      </c>
      <c r="F3" s="3" t="s">
        <v>103</v>
      </c>
      <c r="G3" s="3" t="s">
        <v>104</v>
      </c>
    </row>
    <row r="4" spans="1:7" ht="18.75" customHeight="1">
      <c r="A4" s="368" t="s">
        <v>105</v>
      </c>
      <c r="B4" s="368"/>
      <c r="C4" s="4" t="s">
        <v>106</v>
      </c>
      <c r="D4" s="4" t="s">
        <v>107</v>
      </c>
      <c r="E4" s="4" t="s">
        <v>108</v>
      </c>
      <c r="F4" s="4" t="s">
        <v>109</v>
      </c>
      <c r="G4" s="4" t="s">
        <v>110</v>
      </c>
    </row>
    <row r="5" spans="1:7">
      <c r="A5" s="5" t="s">
        <v>81</v>
      </c>
      <c r="B5" s="161" t="str">
        <f>'Auxiliar de Manutenção'!F22</f>
        <v>Auxiliar de Manutenção</v>
      </c>
      <c r="C5" s="7">
        <f>'Auxiliar de Manutenção'!H135</f>
        <v>554.10741062121883</v>
      </c>
      <c r="D5" s="8">
        <v>1</v>
      </c>
      <c r="E5" s="9">
        <f>C5*D5</f>
        <v>554.10741062121883</v>
      </c>
      <c r="F5" s="10">
        <v>1</v>
      </c>
      <c r="G5" s="11">
        <f>E5*F5</f>
        <v>554.10741062121883</v>
      </c>
    </row>
    <row r="6" spans="1:7">
      <c r="A6" s="5" t="s">
        <v>111</v>
      </c>
      <c r="B6" s="6" t="str">
        <f>'Oficial de Manutenção'!F22</f>
        <v>Oficial de Manutenção</v>
      </c>
      <c r="C6" s="7">
        <f>'Oficial de Manutenção'!H135</f>
        <v>554.10741062121883</v>
      </c>
      <c r="D6" s="8">
        <v>1</v>
      </c>
      <c r="E6" s="9">
        <f>(C6*D6)</f>
        <v>554.10741062121883</v>
      </c>
      <c r="F6" s="10">
        <v>1</v>
      </c>
      <c r="G6" s="11">
        <f>E6*F6</f>
        <v>554.10741062121883</v>
      </c>
    </row>
    <row r="7" spans="1:7" ht="15" customHeight="1">
      <c r="A7" s="373" t="s">
        <v>112</v>
      </c>
      <c r="B7" s="373"/>
      <c r="C7" s="373"/>
      <c r="D7" s="373"/>
      <c r="E7" s="373"/>
      <c r="F7" s="373"/>
      <c r="G7" s="12">
        <f>SUM(G5:G6)</f>
        <v>1108.2148212424377</v>
      </c>
    </row>
    <row r="8" spans="1:7">
      <c r="A8" s="374"/>
      <c r="B8" s="374"/>
      <c r="C8" s="374"/>
      <c r="D8" s="374"/>
      <c r="E8" s="374"/>
      <c r="F8" s="374"/>
      <c r="G8" s="374"/>
    </row>
    <row r="9" spans="1:7">
      <c r="B9" s="13"/>
    </row>
    <row r="11" spans="1:7" ht="15.75" customHeight="1">
      <c r="A11" s="367" t="s">
        <v>113</v>
      </c>
      <c r="B11" s="367"/>
      <c r="C11" s="367"/>
      <c r="D11" s="367"/>
      <c r="E11" s="367"/>
      <c r="F11" s="367"/>
      <c r="G11" s="367"/>
    </row>
    <row r="12" spans="1:7">
      <c r="A12" s="1"/>
    </row>
    <row r="13" spans="1:7" ht="15" customHeight="1">
      <c r="A13" s="363" t="s">
        <v>114</v>
      </c>
      <c r="B13" s="363"/>
      <c r="C13" s="363"/>
      <c r="D13" s="363"/>
      <c r="E13" s="363"/>
      <c r="F13" s="363"/>
      <c r="G13" s="363"/>
    </row>
    <row r="14" spans="1:7" ht="15" customHeight="1">
      <c r="A14" s="14"/>
      <c r="B14" s="368" t="s">
        <v>115</v>
      </c>
      <c r="C14" s="368"/>
      <c r="D14" s="368"/>
      <c r="E14" s="368"/>
      <c r="F14" s="368" t="s">
        <v>32</v>
      </c>
      <c r="G14" s="368"/>
    </row>
    <row r="15" spans="1:7" ht="15" customHeight="1">
      <c r="A15" s="15" t="s">
        <v>9</v>
      </c>
      <c r="B15" s="369" t="s">
        <v>116</v>
      </c>
      <c r="C15" s="369"/>
      <c r="D15" s="369"/>
      <c r="E15" s="369"/>
      <c r="F15" s="370">
        <f>G7</f>
        <v>1108.2148212424377</v>
      </c>
      <c r="G15" s="370"/>
    </row>
    <row r="16" spans="1:7" ht="15" customHeight="1">
      <c r="A16" s="16" t="s">
        <v>11</v>
      </c>
      <c r="B16" s="359" t="s">
        <v>117</v>
      </c>
      <c r="C16" s="359"/>
      <c r="D16" s="359"/>
      <c r="E16" s="359"/>
      <c r="F16" s="360">
        <f>F15*12</f>
        <v>13298.577854909252</v>
      </c>
      <c r="G16" s="361"/>
    </row>
    <row r="17" spans="1:7">
      <c r="A17" s="362"/>
      <c r="B17" s="362"/>
      <c r="C17" s="362"/>
      <c r="D17" s="362"/>
      <c r="E17" s="362"/>
      <c r="F17" s="362"/>
      <c r="G17" s="362"/>
    </row>
    <row r="20" spans="1:7" ht="15" customHeight="1">
      <c r="A20" s="363" t="s">
        <v>118</v>
      </c>
      <c r="B20" s="363"/>
      <c r="C20" s="363"/>
      <c r="D20" s="363"/>
      <c r="E20" s="363"/>
      <c r="F20" s="363"/>
      <c r="G20" s="363"/>
    </row>
    <row r="21" spans="1:7" ht="13.9" customHeight="1">
      <c r="A21" s="364" t="s">
        <v>119</v>
      </c>
      <c r="B21" s="364"/>
      <c r="C21" s="365">
        <f>F15*12</f>
        <v>13298.577854909252</v>
      </c>
      <c r="D21" s="365"/>
      <c r="E21" s="365"/>
      <c r="F21" s="366">
        <f>C21*0.05</f>
        <v>664.92889274546269</v>
      </c>
      <c r="G21" s="366"/>
    </row>
  </sheetData>
  <mergeCells count="18">
    <mergeCell ref="A1:G1"/>
    <mergeCell ref="A3:B3"/>
    <mergeCell ref="A4:B4"/>
    <mergeCell ref="A7:F7"/>
    <mergeCell ref="A8:G8"/>
    <mergeCell ref="A11:G11"/>
    <mergeCell ref="A13:G13"/>
    <mergeCell ref="B14:E14"/>
    <mergeCell ref="F14:G14"/>
    <mergeCell ref="B15:E15"/>
    <mergeCell ref="F15:G15"/>
    <mergeCell ref="B16:E16"/>
    <mergeCell ref="F16:G16"/>
    <mergeCell ref="A17:G17"/>
    <mergeCell ref="A20:G20"/>
    <mergeCell ref="A21:B21"/>
    <mergeCell ref="C21:E21"/>
    <mergeCell ref="F21:G21"/>
  </mergeCells>
  <dataValidations count="1">
    <dataValidation type="whole" allowBlank="1" showInputMessage="1" showErrorMessage="1" promptTitle="Qtde de Postos " prompt="Inserir aqui a quantidade de postos" sqref="F5">
      <formula1>0</formula1>
      <formula2>10</formula2>
    </dataValidation>
  </dataValidations>
  <printOptions horizontalCentered="1" verticalCentered="1"/>
  <pageMargins left="0.51180555555555496" right="0.42986111111111103" top="0.62013888888888902" bottom="0.78749999999999998" header="0.51180555555555496" footer="0.51180555555555496"/>
  <pageSetup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5"/>
  <dimension ref="B1:F13"/>
  <sheetViews>
    <sheetView showGridLines="0" zoomScale="145" zoomScaleNormal="145" workbookViewId="0">
      <selection activeCell="D11" sqref="D11"/>
    </sheetView>
  </sheetViews>
  <sheetFormatPr defaultRowHeight="15.75"/>
  <cols>
    <col min="1" max="1" width="5.140625" customWidth="1"/>
    <col min="2" max="2" width="56.7109375" style="17" customWidth="1"/>
    <col min="3" max="3" width="13.140625" style="18" customWidth="1"/>
    <col min="4" max="4" width="13.42578125" style="19" customWidth="1"/>
    <col min="5" max="5" width="10.28515625" customWidth="1"/>
    <col min="6" max="1025" width="8.7109375" customWidth="1"/>
  </cols>
  <sheetData>
    <row r="1" spans="2:6" ht="17.25">
      <c r="B1" s="20" t="s">
        <v>137</v>
      </c>
      <c r="C1" s="21"/>
      <c r="D1" s="22"/>
    </row>
    <row r="3" spans="2:6" s="23" customFormat="1" ht="25.5" customHeight="1">
      <c r="B3" s="24" t="s">
        <v>120</v>
      </c>
      <c r="C3" s="24" t="s">
        <v>44</v>
      </c>
      <c r="D3" s="25" t="s">
        <v>121</v>
      </c>
    </row>
    <row r="4" spans="2:6" s="26" customFormat="1" ht="21" customHeight="1">
      <c r="B4" s="27" t="s">
        <v>134</v>
      </c>
      <c r="C4" s="28">
        <f>'Oficial de Manutenção'!G48</f>
        <v>36.799999999999997</v>
      </c>
      <c r="D4" s="29"/>
    </row>
    <row r="5" spans="2:6" s="26" customFormat="1" ht="21" customHeight="1">
      <c r="B5" s="30" t="s">
        <v>122</v>
      </c>
      <c r="C5" s="31">
        <v>9.09</v>
      </c>
      <c r="D5" s="32">
        <f>('Oficial de Manutenção'!H35)+('Auxiliar de Manutenção'!H35)</f>
        <v>0</v>
      </c>
      <c r="F5" s="33"/>
    </row>
    <row r="6" spans="2:6" s="26" customFormat="1" ht="21" customHeight="1">
      <c r="B6" s="34" t="s">
        <v>39</v>
      </c>
      <c r="C6" s="35">
        <v>9.09</v>
      </c>
      <c r="D6" s="32">
        <f xml:space="preserve"> ('Oficial de Manutenção'!H89)+('Auxiliar de Manutenção'!H89)</f>
        <v>4.0227238479270486</v>
      </c>
    </row>
    <row r="7" spans="2:6" s="26" customFormat="1" ht="21" customHeight="1">
      <c r="B7" s="36" t="s">
        <v>123</v>
      </c>
      <c r="C7" s="37">
        <v>3.03</v>
      </c>
      <c r="D7" s="38">
        <f>'Oficial de Manutenção'!H36+'Auxiliar de Manutenção'!H36</f>
        <v>0</v>
      </c>
    </row>
    <row r="8" spans="2:6" s="26" customFormat="1" ht="21" customHeight="1">
      <c r="B8" s="39" t="s">
        <v>68</v>
      </c>
      <c r="C8" s="40">
        <f>SUM(C5:C7)</f>
        <v>21.21</v>
      </c>
      <c r="D8" s="41">
        <f>SUM(D5:D7)</f>
        <v>4.0227238479270486</v>
      </c>
    </row>
    <row r="9" spans="2:6" s="26" customFormat="1" ht="21" customHeight="1">
      <c r="B9" s="30" t="s">
        <v>135</v>
      </c>
      <c r="C9" s="42">
        <f>C8*C4%</f>
        <v>7.8052799999999998</v>
      </c>
      <c r="D9" s="32">
        <f>D8*C9%</f>
        <v>0.31398485995748032</v>
      </c>
      <c r="E9" s="43"/>
    </row>
    <row r="10" spans="2:6" s="26" customFormat="1" ht="21" customHeight="1">
      <c r="B10" s="36" t="s">
        <v>124</v>
      </c>
      <c r="C10" s="50">
        <f>((0.08*0.5*0.9)*(1+(1/11)+(4/33))*100)</f>
        <v>4.3636363636363633</v>
      </c>
      <c r="D10" s="38">
        <f>D8*C10%</f>
        <v>0.17553704063681666</v>
      </c>
    </row>
    <row r="11" spans="2:6" ht="21" customHeight="1" thickBot="1">
      <c r="B11" s="39" t="s">
        <v>125</v>
      </c>
      <c r="C11" s="44">
        <f>SUM(C8:C10)</f>
        <v>33.378916363636364</v>
      </c>
      <c r="D11" s="45">
        <f>SUM(D8:D10)</f>
        <v>4.5122457485213454</v>
      </c>
    </row>
    <row r="12" spans="2:6" ht="21" customHeight="1" thickBot="1">
      <c r="B12" s="36" t="s">
        <v>126</v>
      </c>
      <c r="C12" s="46"/>
      <c r="D12" s="54">
        <v>126</v>
      </c>
      <c r="E12" s="286" t="s">
        <v>238</v>
      </c>
    </row>
    <row r="13" spans="2:6" ht="28.5" customHeight="1" thickBot="1">
      <c r="B13" s="47" t="s">
        <v>127</v>
      </c>
      <c r="C13" s="48"/>
      <c r="D13" s="49">
        <f>D12+D11</f>
        <v>130.51224574852134</v>
      </c>
    </row>
  </sheetData>
  <dataValidations xWindow="796" yWindow="644" count="1">
    <dataValidation type="decimal" allowBlank="1" showInputMessage="1" showErrorMessage="1" prompt="Preencher com o valor MENSAL de taxa da conta corrente, se houver." sqref="D12">
      <formula1>0</formula1>
      <formula2>1000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Mód 2.3 Benefícios</vt:lpstr>
      <vt:lpstr>UNIFORMES_EPI</vt:lpstr>
      <vt:lpstr>EQUIP_FERRAM</vt:lpstr>
      <vt:lpstr>Auxiliar de Manutenção</vt:lpstr>
      <vt:lpstr>Oficial de Manutenção</vt:lpstr>
      <vt:lpstr>Resumo</vt:lpstr>
      <vt:lpstr>Contingenciamento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rr20028</dc:creator>
  <cp:lastModifiedBy>rr20007</cp:lastModifiedBy>
  <cp:revision>5</cp:revision>
  <cp:lastPrinted>2013-06-29T13:35:14Z</cp:lastPrinted>
  <dcterms:created xsi:type="dcterms:W3CDTF">2012-07-27T12:30:07Z</dcterms:created>
  <dcterms:modified xsi:type="dcterms:W3CDTF">2021-11-16T19:43:13Z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